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3fc42350727335f/Documents/UNI/TERM 1/ACCT11059-Accounting^J Learning and Online Communication/Ass 2/"/>
    </mc:Choice>
  </mc:AlternateContent>
  <xr:revisionPtr revIDLastSave="0" documentId="8_{BD8D4DA3-7FFA-40A4-9F12-F739A4028965}" xr6:coauthVersionLast="46" xr6:coauthVersionMax="46" xr10:uidLastSave="{00000000-0000-0000-0000-000000000000}"/>
  <bookViews>
    <workbookView xWindow="-110" yWindow="-110" windowWidth="19420" windowHeight="10420" activeTab="1" xr2:uid="{00000000-000D-0000-FFFF-FFFF00000000}"/>
  </bookViews>
  <sheets>
    <sheet name="Financial Statements" sheetId="1" r:id="rId1"/>
    <sheet name="Restated Financial Statements" sheetId="7" r:id="rId2"/>
    <sheet name="Ratios" sheetId="4" r:id="rId3"/>
    <sheet name="Working" sheetId="2" r:id="rId4"/>
    <sheet name="NPV &amp; IRR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99" i="7" l="1"/>
  <c r="L99" i="7"/>
  <c r="M99" i="7"/>
  <c r="M77" i="7"/>
  <c r="M81" i="7" s="1"/>
  <c r="K81" i="7"/>
  <c r="L81" i="7"/>
  <c r="K37" i="7"/>
  <c r="L37" i="7"/>
  <c r="L46" i="7" s="1"/>
  <c r="M37" i="7"/>
  <c r="K38" i="7"/>
  <c r="L38" i="7"/>
  <c r="M38" i="7"/>
  <c r="M46" i="7" s="1"/>
  <c r="K39" i="7"/>
  <c r="K46" i="7" s="1"/>
  <c r="L39" i="7"/>
  <c r="M39" i="7"/>
  <c r="K40" i="7"/>
  <c r="L40" i="7"/>
  <c r="M40" i="7"/>
  <c r="K41" i="7"/>
  <c r="L41" i="7"/>
  <c r="M41" i="7"/>
  <c r="M42" i="7"/>
  <c r="K43" i="7"/>
  <c r="L43" i="7"/>
  <c r="M43" i="7"/>
  <c r="K44" i="7"/>
  <c r="L44" i="7"/>
  <c r="M44" i="7"/>
  <c r="K45" i="7"/>
  <c r="L45" i="7"/>
  <c r="M45" i="7"/>
  <c r="K48" i="7"/>
  <c r="L48" i="7"/>
  <c r="L55" i="7" s="1"/>
  <c r="M48" i="7"/>
  <c r="M55" i="7" s="1"/>
  <c r="K49" i="7"/>
  <c r="K55" i="7" s="1"/>
  <c r="L49" i="7"/>
  <c r="M49" i="7"/>
  <c r="K50" i="7"/>
  <c r="L50" i="7"/>
  <c r="M50" i="7"/>
  <c r="K51" i="7"/>
  <c r="L51" i="7"/>
  <c r="M51" i="7"/>
  <c r="K52" i="7"/>
  <c r="L52" i="7"/>
  <c r="M52" i="7"/>
  <c r="K53" i="7"/>
  <c r="L53" i="7"/>
  <c r="M53" i="7"/>
  <c r="K54" i="7"/>
  <c r="L54" i="7"/>
  <c r="M54" i="7"/>
  <c r="K58" i="7"/>
  <c r="K63" i="7" s="1"/>
  <c r="K74" i="7" s="1"/>
  <c r="L58" i="7"/>
  <c r="M58" i="7"/>
  <c r="M63" i="7" s="1"/>
  <c r="K59" i="7"/>
  <c r="L59" i="7"/>
  <c r="M59" i="7"/>
  <c r="K60" i="7"/>
  <c r="L60" i="7"/>
  <c r="M60" i="7"/>
  <c r="K61" i="7"/>
  <c r="L61" i="7"/>
  <c r="M61" i="7"/>
  <c r="K62" i="7"/>
  <c r="L62" i="7"/>
  <c r="M62" i="7"/>
  <c r="L63" i="7"/>
  <c r="K65" i="7"/>
  <c r="L65" i="7"/>
  <c r="M65" i="7"/>
  <c r="K66" i="7"/>
  <c r="L66" i="7"/>
  <c r="L73" i="7" s="1"/>
  <c r="M66" i="7"/>
  <c r="M73" i="7" s="1"/>
  <c r="K67" i="7"/>
  <c r="K73" i="7" s="1"/>
  <c r="L67" i="7"/>
  <c r="M67" i="7"/>
  <c r="K68" i="7"/>
  <c r="L68" i="7"/>
  <c r="M68" i="7"/>
  <c r="K69" i="7"/>
  <c r="L69" i="7"/>
  <c r="M69" i="7"/>
  <c r="K70" i="7"/>
  <c r="L70" i="7"/>
  <c r="M70" i="7"/>
  <c r="K71" i="7"/>
  <c r="L71" i="7"/>
  <c r="M71" i="7"/>
  <c r="K72" i="7"/>
  <c r="L72" i="7"/>
  <c r="M72" i="7"/>
  <c r="K77" i="7"/>
  <c r="L77" i="7"/>
  <c r="K78" i="7"/>
  <c r="L78" i="7"/>
  <c r="M78" i="7"/>
  <c r="K79" i="7"/>
  <c r="L79" i="7"/>
  <c r="M79" i="7"/>
  <c r="K80" i="7"/>
  <c r="L80" i="7"/>
  <c r="M80" i="7"/>
  <c r="M96" i="7"/>
  <c r="K108" i="7"/>
  <c r="L108" i="7"/>
  <c r="M108" i="7"/>
  <c r="B106" i="7"/>
  <c r="B99" i="7"/>
  <c r="K98" i="7"/>
  <c r="L98" i="7"/>
  <c r="M98" i="7"/>
  <c r="J98" i="7"/>
  <c r="B98" i="7"/>
  <c r="K121" i="7"/>
  <c r="L121" i="7"/>
  <c r="M121" i="7"/>
  <c r="J121" i="7"/>
  <c r="B121" i="7"/>
  <c r="B134" i="7"/>
  <c r="B131" i="7"/>
  <c r="K130" i="7"/>
  <c r="L130" i="7"/>
  <c r="M130" i="7"/>
  <c r="J130" i="7"/>
  <c r="B130" i="7"/>
  <c r="K129" i="7"/>
  <c r="L129" i="7"/>
  <c r="M129" i="7"/>
  <c r="J129" i="7"/>
  <c r="B129" i="7"/>
  <c r="K124" i="7"/>
  <c r="L124" i="7"/>
  <c r="M124" i="7"/>
  <c r="J124" i="7"/>
  <c r="B124" i="7"/>
  <c r="K123" i="7"/>
  <c r="L123" i="7"/>
  <c r="M123" i="7"/>
  <c r="J123" i="7"/>
  <c r="B123" i="7"/>
  <c r="K122" i="7"/>
  <c r="L122" i="7"/>
  <c r="M122" i="7"/>
  <c r="J122" i="7"/>
  <c r="B122" i="7"/>
  <c r="K102" i="7"/>
  <c r="L102" i="7"/>
  <c r="M102" i="7"/>
  <c r="J102" i="7"/>
  <c r="B102" i="7"/>
  <c r="K119" i="7"/>
  <c r="K114" i="7"/>
  <c r="L114" i="7"/>
  <c r="M114" i="7"/>
  <c r="J114" i="7"/>
  <c r="B114" i="7"/>
  <c r="K113" i="7"/>
  <c r="L113" i="7"/>
  <c r="M113" i="7"/>
  <c r="J113" i="7"/>
  <c r="B113" i="7"/>
  <c r="K112" i="7"/>
  <c r="L112" i="7"/>
  <c r="M112" i="7"/>
  <c r="J112" i="7"/>
  <c r="B112" i="7"/>
  <c r="J108" i="7"/>
  <c r="M101" i="7"/>
  <c r="K101" i="7"/>
  <c r="J96" i="7"/>
  <c r="K96" i="7"/>
  <c r="J93" i="7"/>
  <c r="K93" i="7"/>
  <c r="J91" i="7"/>
  <c r="K91" i="7"/>
  <c r="K104" i="7"/>
  <c r="L104" i="7"/>
  <c r="M104" i="7"/>
  <c r="K103" i="7"/>
  <c r="L103" i="7"/>
  <c r="M103" i="7"/>
  <c r="J104" i="7"/>
  <c r="J103" i="7"/>
  <c r="B104" i="7"/>
  <c r="B103" i="7"/>
  <c r="L101" i="7"/>
  <c r="J101" i="7"/>
  <c r="B101" i="7"/>
  <c r="L96" i="7"/>
  <c r="B96" i="7"/>
  <c r="K95" i="7"/>
  <c r="L95" i="7"/>
  <c r="M95" i="7"/>
  <c r="J95" i="7"/>
  <c r="B95" i="7"/>
  <c r="K94" i="7"/>
  <c r="L94" i="7"/>
  <c r="M94" i="7"/>
  <c r="J94" i="7"/>
  <c r="M93" i="7"/>
  <c r="L93" i="7"/>
  <c r="K92" i="7"/>
  <c r="L92" i="7"/>
  <c r="M92" i="7"/>
  <c r="J92" i="7"/>
  <c r="M91" i="7"/>
  <c r="L91" i="7"/>
  <c r="B91" i="7"/>
  <c r="B92" i="7"/>
  <c r="B93" i="7"/>
  <c r="B94" i="7"/>
  <c r="B90" i="7"/>
  <c r="J80" i="7"/>
  <c r="B80" i="7"/>
  <c r="J78" i="7"/>
  <c r="J79" i="7"/>
  <c r="J77" i="7"/>
  <c r="B77" i="7"/>
  <c r="B78" i="7"/>
  <c r="B79" i="7"/>
  <c r="B76" i="7"/>
  <c r="J72" i="7"/>
  <c r="J70" i="7"/>
  <c r="J71" i="7"/>
  <c r="J69" i="7"/>
  <c r="J68" i="7"/>
  <c r="J67" i="7"/>
  <c r="J66" i="7"/>
  <c r="B72" i="7"/>
  <c r="B70" i="7"/>
  <c r="B71" i="7"/>
  <c r="B69" i="7"/>
  <c r="B68" i="7"/>
  <c r="B67" i="7"/>
  <c r="B66" i="7"/>
  <c r="B65" i="7"/>
  <c r="J61" i="7"/>
  <c r="J62" i="7"/>
  <c r="J60" i="7"/>
  <c r="B61" i="7"/>
  <c r="B62" i="7"/>
  <c r="B60" i="7"/>
  <c r="J59" i="7"/>
  <c r="J58" i="7"/>
  <c r="B59" i="7"/>
  <c r="B58" i="7"/>
  <c r="J54" i="7"/>
  <c r="B54" i="7"/>
  <c r="J53" i="7"/>
  <c r="J52" i="7"/>
  <c r="J51" i="7"/>
  <c r="J50" i="7"/>
  <c r="J49" i="7"/>
  <c r="J48" i="7"/>
  <c r="B51" i="7"/>
  <c r="B52" i="7"/>
  <c r="B53" i="7"/>
  <c r="B50" i="7"/>
  <c r="B49" i="7"/>
  <c r="B48" i="7"/>
  <c r="J45" i="7"/>
  <c r="J44" i="7"/>
  <c r="B45" i="7"/>
  <c r="B44" i="7"/>
  <c r="J43" i="7"/>
  <c r="B43" i="7"/>
  <c r="B42" i="7"/>
  <c r="J39" i="7"/>
  <c r="J40" i="7"/>
  <c r="J41" i="7"/>
  <c r="J38" i="7"/>
  <c r="B39" i="7"/>
  <c r="B40" i="7"/>
  <c r="B41" i="7"/>
  <c r="B38" i="7"/>
  <c r="K143" i="7"/>
  <c r="K145" i="7" s="1"/>
  <c r="L143" i="7"/>
  <c r="L145" i="7" s="1"/>
  <c r="M143" i="7"/>
  <c r="B143" i="7"/>
  <c r="M142" i="7"/>
  <c r="B142" i="7"/>
  <c r="K141" i="7"/>
  <c r="L141" i="7"/>
  <c r="M141" i="7"/>
  <c r="J141" i="7"/>
  <c r="B141" i="7"/>
  <c r="B37" i="7"/>
  <c r="M19" i="7"/>
  <c r="M20" i="7"/>
  <c r="M21" i="7"/>
  <c r="M22" i="7"/>
  <c r="L19" i="7"/>
  <c r="L20" i="7"/>
  <c r="L21" i="7"/>
  <c r="L22" i="7"/>
  <c r="K19" i="7"/>
  <c r="K20" i="7"/>
  <c r="K21" i="7"/>
  <c r="K22" i="7"/>
  <c r="J19" i="7"/>
  <c r="J20" i="7"/>
  <c r="J21" i="7"/>
  <c r="J22" i="7"/>
  <c r="K18" i="7"/>
  <c r="L18" i="7"/>
  <c r="M18" i="7"/>
  <c r="J18" i="7"/>
  <c r="B19" i="7"/>
  <c r="B20" i="7"/>
  <c r="B21" i="7"/>
  <c r="B22" i="7"/>
  <c r="B23" i="7"/>
  <c r="B18" i="7"/>
  <c r="K12" i="7"/>
  <c r="K13" i="7" s="1"/>
  <c r="L12" i="7"/>
  <c r="L13" i="7" s="1"/>
  <c r="M12" i="7"/>
  <c r="M13" i="7" s="1"/>
  <c r="J12" i="7"/>
  <c r="J13" i="7" s="1"/>
  <c r="B12" i="7"/>
  <c r="K9" i="7"/>
  <c r="L9" i="7"/>
  <c r="M9" i="7"/>
  <c r="J9" i="7"/>
  <c r="K8" i="7"/>
  <c r="L8" i="7"/>
  <c r="M8" i="7"/>
  <c r="J8" i="7"/>
  <c r="B9" i="7"/>
  <c r="B8" i="7"/>
  <c r="F127" i="1"/>
  <c r="G127" i="1"/>
  <c r="D136" i="1"/>
  <c r="E136" i="1"/>
  <c r="F136" i="1"/>
  <c r="G136" i="1"/>
  <c r="D132" i="1"/>
  <c r="E132" i="1"/>
  <c r="F132" i="1"/>
  <c r="G132" i="1"/>
  <c r="D121" i="1"/>
  <c r="D123" i="1" s="1"/>
  <c r="E121" i="1"/>
  <c r="E123" i="1" s="1"/>
  <c r="F121" i="1"/>
  <c r="F123" i="1" s="1"/>
  <c r="G121" i="1"/>
  <c r="G123" i="1" s="1"/>
  <c r="D101" i="1"/>
  <c r="D103" i="1" s="1"/>
  <c r="D111" i="1" s="1"/>
  <c r="D113" i="1" s="1"/>
  <c r="D115" i="1" s="1"/>
  <c r="D117" i="1" s="1"/>
  <c r="D127" i="1" s="1"/>
  <c r="E101" i="1"/>
  <c r="E103" i="1" s="1"/>
  <c r="E111" i="1" s="1"/>
  <c r="E113" i="1" s="1"/>
  <c r="E115" i="1" s="1"/>
  <c r="E117" i="1" s="1"/>
  <c r="E127" i="1" s="1"/>
  <c r="F101" i="1"/>
  <c r="F103" i="1" s="1"/>
  <c r="F111" i="1" s="1"/>
  <c r="F113" i="1" s="1"/>
  <c r="F115" i="1" s="1"/>
  <c r="F117" i="1" s="1"/>
  <c r="G101" i="1"/>
  <c r="G103" i="1" s="1"/>
  <c r="G111" i="1" s="1"/>
  <c r="G113" i="1" s="1"/>
  <c r="G115" i="1" s="1"/>
  <c r="G117" i="1" s="1"/>
  <c r="G65" i="1"/>
  <c r="D10" i="1"/>
  <c r="D17" i="1" s="1"/>
  <c r="E10" i="1"/>
  <c r="E17" i="1" s="1"/>
  <c r="F10" i="1"/>
  <c r="F17" i="1" s="1"/>
  <c r="G10" i="1"/>
  <c r="G17" i="1" s="1"/>
  <c r="D40" i="1"/>
  <c r="D42" i="1" s="1"/>
  <c r="E40" i="1"/>
  <c r="E42" i="1" s="1"/>
  <c r="F40" i="1"/>
  <c r="F42" i="1" s="1"/>
  <c r="G40" i="1"/>
  <c r="G42" i="1" s="1"/>
  <c r="D52" i="1"/>
  <c r="E52" i="1"/>
  <c r="F52" i="1"/>
  <c r="G52" i="1"/>
  <c r="D65" i="1"/>
  <c r="E65" i="1"/>
  <c r="F65" i="1"/>
  <c r="D72" i="1"/>
  <c r="E72" i="1"/>
  <c r="F72" i="1"/>
  <c r="G72" i="1"/>
  <c r="D81" i="1"/>
  <c r="D83" i="1" s="1"/>
  <c r="E81" i="1"/>
  <c r="E83" i="1" s="1"/>
  <c r="F81" i="1"/>
  <c r="F83" i="1" s="1"/>
  <c r="G81" i="1"/>
  <c r="G83" i="1" s="1"/>
  <c r="B28" i="8"/>
  <c r="B32" i="8"/>
  <c r="C32" i="8"/>
  <c r="D32" i="8"/>
  <c r="E32" i="8"/>
  <c r="F32" i="8"/>
  <c r="G32" i="8"/>
  <c r="H32" i="8"/>
  <c r="I32" i="8"/>
  <c r="J32" i="8"/>
  <c r="K32" i="8"/>
  <c r="L32" i="8"/>
  <c r="L31" i="8"/>
  <c r="L25" i="8"/>
  <c r="B26" i="8"/>
  <c r="B15" i="8"/>
  <c r="C15" i="8"/>
  <c r="D15" i="8"/>
  <c r="E15" i="8"/>
  <c r="F15" i="8"/>
  <c r="G15" i="8"/>
  <c r="H15" i="8"/>
  <c r="L14" i="8"/>
  <c r="L8" i="8"/>
  <c r="B11" i="8"/>
  <c r="B9" i="8"/>
  <c r="F5" i="1"/>
  <c r="E5" i="1" s="1"/>
  <c r="G5" i="4"/>
  <c r="M33" i="7"/>
  <c r="M5" i="7"/>
  <c r="M87" i="7" s="1"/>
  <c r="F93" i="1"/>
  <c r="G92" i="1"/>
  <c r="F29" i="1"/>
  <c r="G28" i="1"/>
  <c r="E6" i="1"/>
  <c r="F6" i="1"/>
  <c r="M6" i="7"/>
  <c r="L6" i="7" s="1"/>
  <c r="D93" i="1"/>
  <c r="E93" i="1"/>
  <c r="G93" i="1"/>
  <c r="D29" i="1"/>
  <c r="G29" i="1"/>
  <c r="E29" i="1"/>
  <c r="D6" i="1"/>
  <c r="B32" i="7"/>
  <c r="B4" i="4"/>
  <c r="B2" i="4"/>
  <c r="B4" i="7"/>
  <c r="B86" i="7"/>
  <c r="B84" i="7"/>
  <c r="B30" i="7"/>
  <c r="B2" i="7"/>
  <c r="B91" i="1"/>
  <c r="B89" i="1"/>
  <c r="B25" i="1"/>
  <c r="C18" i="8"/>
  <c r="C19" i="8"/>
  <c r="C17" i="8"/>
  <c r="I15" i="8"/>
  <c r="J15" i="8"/>
  <c r="K15" i="8"/>
  <c r="L15" i="8"/>
  <c r="K56" i="7" l="1"/>
  <c r="M56" i="7"/>
  <c r="M74" i="7"/>
  <c r="M82" i="7" s="1"/>
  <c r="K82" i="7"/>
  <c r="L56" i="7"/>
  <c r="L74" i="7"/>
  <c r="L82" i="7" s="1"/>
  <c r="J125" i="7"/>
  <c r="M125" i="7"/>
  <c r="L125" i="7"/>
  <c r="L105" i="7"/>
  <c r="K125" i="7"/>
  <c r="K126" i="7" s="1"/>
  <c r="K127" i="7" s="1"/>
  <c r="K109" i="7" s="1"/>
  <c r="K105" i="7"/>
  <c r="M105" i="7"/>
  <c r="J105" i="7"/>
  <c r="M132" i="7"/>
  <c r="J132" i="7"/>
  <c r="J119" i="7"/>
  <c r="J126" i="7" s="1"/>
  <c r="L119" i="7"/>
  <c r="M119" i="7"/>
  <c r="L132" i="7"/>
  <c r="K132" i="7"/>
  <c r="M115" i="7"/>
  <c r="M97" i="7"/>
  <c r="L115" i="7"/>
  <c r="J115" i="7"/>
  <c r="J97" i="7"/>
  <c r="J99" i="7" s="1"/>
  <c r="K115" i="7"/>
  <c r="L97" i="7"/>
  <c r="L106" i="7" s="1"/>
  <c r="K97" i="7"/>
  <c r="J143" i="7"/>
  <c r="J145" i="7" s="1"/>
  <c r="J37" i="7" s="1"/>
  <c r="J46" i="7" s="1"/>
  <c r="J81" i="7"/>
  <c r="J55" i="7"/>
  <c r="J63" i="7"/>
  <c r="M144" i="7"/>
  <c r="L146" i="7"/>
  <c r="K146" i="7"/>
  <c r="M145" i="7"/>
  <c r="M140" i="7"/>
  <c r="L144" i="7"/>
  <c r="K144" i="7"/>
  <c r="L16" i="7"/>
  <c r="L23" i="7" s="1"/>
  <c r="K16" i="7"/>
  <c r="K23" i="7" s="1"/>
  <c r="J16" i="7"/>
  <c r="J23" i="7" s="1"/>
  <c r="M16" i="7"/>
  <c r="M23" i="7" s="1"/>
  <c r="F53" i="1"/>
  <c r="D73" i="1"/>
  <c r="E73" i="1"/>
  <c r="F73" i="1"/>
  <c r="G73" i="1"/>
  <c r="D53" i="1"/>
  <c r="E53" i="1"/>
  <c r="K6" i="7"/>
  <c r="J6" i="7" s="1"/>
  <c r="J88" i="7" s="1"/>
  <c r="M34" i="7"/>
  <c r="G53" i="1"/>
  <c r="M88" i="7"/>
  <c r="L88" i="7"/>
  <c r="L34" i="7"/>
  <c r="D5" i="1"/>
  <c r="K5" i="7"/>
  <c r="E92" i="1"/>
  <c r="E28" i="1"/>
  <c r="K33" i="7"/>
  <c r="E5" i="4"/>
  <c r="F5" i="4"/>
  <c r="L33" i="7"/>
  <c r="F92" i="1"/>
  <c r="L5" i="7"/>
  <c r="F28" i="1"/>
  <c r="M106" i="7" l="1"/>
  <c r="K106" i="7"/>
  <c r="M126" i="7"/>
  <c r="M127" i="7" s="1"/>
  <c r="J106" i="7"/>
  <c r="L126" i="7"/>
  <c r="L127" i="7" s="1"/>
  <c r="J127" i="7"/>
  <c r="J109" i="7" s="1"/>
  <c r="J116" i="7" s="1"/>
  <c r="K110" i="7"/>
  <c r="K116" i="7"/>
  <c r="K133" i="7"/>
  <c r="J146" i="7"/>
  <c r="J65" i="7" s="1"/>
  <c r="J73" i="7" s="1"/>
  <c r="J74" i="7" s="1"/>
  <c r="J82" i="7" s="1"/>
  <c r="J144" i="7"/>
  <c r="J56" i="7"/>
  <c r="K147" i="7"/>
  <c r="L147" i="7"/>
  <c r="M146" i="7"/>
  <c r="K87" i="7"/>
  <c r="K140" i="7"/>
  <c r="L87" i="7"/>
  <c r="L140" i="7"/>
  <c r="F74" i="1"/>
  <c r="E74" i="1"/>
  <c r="D74" i="1"/>
  <c r="G74" i="1"/>
  <c r="K34" i="7"/>
  <c r="J34" i="7" s="1"/>
  <c r="K88" i="7"/>
  <c r="D28" i="1"/>
  <c r="J33" i="7"/>
  <c r="D5" i="4"/>
  <c r="J5" i="7"/>
  <c r="D92" i="1"/>
  <c r="L109" i="7" l="1"/>
  <c r="L133" i="7"/>
  <c r="M109" i="7"/>
  <c r="M133" i="7"/>
  <c r="J110" i="7"/>
  <c r="J147" i="7"/>
  <c r="J133" i="7"/>
  <c r="J134" i="7" s="1"/>
  <c r="K134" i="7"/>
  <c r="M147" i="7"/>
  <c r="J87" i="7"/>
  <c r="J140" i="7"/>
  <c r="M110" i="7" l="1"/>
  <c r="M116" i="7"/>
  <c r="M134" i="7" s="1"/>
  <c r="L116" i="7"/>
  <c r="L134" i="7" s="1"/>
  <c r="L110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turnerm</author>
    <author>Martin</author>
  </authors>
  <commentList>
    <comment ref="D5" authorId="0" shapeId="0" xr:uid="{00000000-0006-0000-0000-000001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charset val="1"/>
          </rPr>
          <t xml:space="preserve">
You may need to adjust the years</t>
        </r>
      </text>
    </comment>
    <comment ref="E5" authorId="0" shapeId="0" xr:uid="{00000000-0006-0000-0000-000002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charset val="1"/>
          </rPr>
          <t xml:space="preserve">
You may need to adjust the years</t>
        </r>
      </text>
    </comment>
    <comment ref="F5" authorId="0" shapeId="0" xr:uid="{00000000-0006-0000-0000-000003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charset val="1"/>
          </rPr>
          <t xml:space="preserve">
You may need to adjust the years</t>
        </r>
      </text>
    </comment>
    <comment ref="G5" authorId="0" shapeId="0" xr:uid="{00000000-0006-0000-0000-000004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charset val="1"/>
          </rPr>
          <t xml:space="preserve">
You may need to adjust the years</t>
        </r>
      </text>
    </comment>
    <comment ref="G6" authorId="1" shapeId="0" xr:uid="{00000000-0006-0000-0000-000005000000}">
      <text>
        <r>
          <rPr>
            <i/>
            <sz val="9"/>
            <color indexed="81"/>
            <rFont val="Tahoma"/>
            <family val="2"/>
          </rPr>
          <t>Martin:</t>
        </r>
        <r>
          <rPr>
            <sz val="9"/>
            <color indexed="81"/>
            <rFont val="Tahoma"/>
            <family val="2"/>
          </rPr>
          <t xml:space="preserve"> Insert currency used in your firm's financial statements and it will change the whole spreadsheet for you.</t>
        </r>
      </text>
    </comment>
  </commentList>
</comments>
</file>

<file path=xl/sharedStrings.xml><?xml version="1.0" encoding="utf-8"?>
<sst xmlns="http://schemas.openxmlformats.org/spreadsheetml/2006/main" count="374" uniqueCount="254">
  <si>
    <t xml:space="preserve"> </t>
  </si>
  <si>
    <t>Profitability Ratios</t>
  </si>
  <si>
    <t>Gross Profit Margin</t>
  </si>
  <si>
    <t>Gross profit/sales</t>
  </si>
  <si>
    <t>Net Profit Margin</t>
  </si>
  <si>
    <t>Net profit after tax/sales</t>
  </si>
  <si>
    <t>Return on Assets</t>
  </si>
  <si>
    <t>Net profit after tax/total assets</t>
  </si>
  <si>
    <t>Efficiency (or Asset Management) Ratios</t>
  </si>
  <si>
    <t>Inventory Turnover Ratio</t>
  </si>
  <si>
    <t>Days of Inventory</t>
  </si>
  <si>
    <t>Inventory/av.daily cost of goods sold</t>
  </si>
  <si>
    <t>Total Asset Turnover Ratio</t>
  </si>
  <si>
    <t>Sales/total assets</t>
  </si>
  <si>
    <t>Current Asset Turnover Ratio</t>
  </si>
  <si>
    <t>Sales/current assets</t>
  </si>
  <si>
    <t>Average Collection Period (Days Receivable)</t>
  </si>
  <si>
    <t>Accounts receivable/av.daily credit sales</t>
  </si>
  <si>
    <t>Liquidity Ratios</t>
  </si>
  <si>
    <t>Current Ratio</t>
  </si>
  <si>
    <t>Current assets/current liabilities</t>
  </si>
  <si>
    <t>(Current assets - inventory - prepayments - receivables)/current liabilities</t>
  </si>
  <si>
    <t>Financial Structure Ratios</t>
  </si>
  <si>
    <t>Debt/Equity Ratio</t>
  </si>
  <si>
    <t>Debt/equity</t>
  </si>
  <si>
    <t>Equity Ratio</t>
  </si>
  <si>
    <t>Equity/total assets</t>
  </si>
  <si>
    <t>Times Interest Earned</t>
  </si>
  <si>
    <t>Earnings before interest &amp; tax/interest</t>
  </si>
  <si>
    <t>Market Ratios</t>
  </si>
  <si>
    <t>Earnings per Share (EPS)</t>
  </si>
  <si>
    <t>Dividends per Share (DPS)</t>
  </si>
  <si>
    <t>Dividends/number of issued ordinary shares</t>
  </si>
  <si>
    <t>Dividend Yield Ratio</t>
  </si>
  <si>
    <t>Dividends per share/market price per share</t>
  </si>
  <si>
    <t>Price Earnings Ratio</t>
  </si>
  <si>
    <t>Market price per share/earnings per share</t>
  </si>
  <si>
    <t>Net Asset Backing per Share Ratio</t>
  </si>
  <si>
    <t>Net assets (owners equity)/number of shares issued</t>
  </si>
  <si>
    <t>Market/Book Ratio</t>
  </si>
  <si>
    <t>Market price per share/net asset backing per share</t>
  </si>
  <si>
    <t>Dividend Payout Ratio</t>
  </si>
  <si>
    <t>Dividends/comprehensive income</t>
  </si>
  <si>
    <t>Ratios Based on Reformulated Financial Statements</t>
  </si>
  <si>
    <t>Financial Leverage (FLEV)</t>
  </si>
  <si>
    <t>Av.net financial obligations/av.shareholders' equity</t>
  </si>
  <si>
    <t>Operating Liability Leverage (OLLEV)</t>
  </si>
  <si>
    <t>Av.operating liabilities/av.net operating assets</t>
  </si>
  <si>
    <t>Return on Operating Assets (ROOA)</t>
  </si>
  <si>
    <t>(OI after tax + implicit interest after tax)/av.operating assets</t>
  </si>
  <si>
    <t>Return on Net Operating Assets (RNOA)</t>
  </si>
  <si>
    <t>Return on Equity (ROE)</t>
  </si>
  <si>
    <t>Operating Liability Leverage Spread (OLSPREAD)</t>
  </si>
  <si>
    <t>ROOA - short-term borrowing rate (after tax)</t>
  </si>
  <si>
    <t>Profit Margin (PM)</t>
  </si>
  <si>
    <t>Growth in Sales</t>
  </si>
  <si>
    <t>Change in sales/prior period's sales</t>
  </si>
  <si>
    <t>Growth in Operating Income</t>
  </si>
  <si>
    <t>Change in OI after tax/prior period's OI after tax</t>
  </si>
  <si>
    <t>Growth in Net Operating Assets</t>
  </si>
  <si>
    <t>Change in NOA/opening NOA</t>
  </si>
  <si>
    <t>Growth in Shareholders' Equity</t>
  </si>
  <si>
    <t>Change in shareholders' equity/opening shareholders' equity</t>
  </si>
  <si>
    <t>Asset Turnover (ATO)</t>
  </si>
  <si>
    <t>Net Borrowing Cost (NBC)</t>
  </si>
  <si>
    <t>Cost of goods sold/ending inventory</t>
  </si>
  <si>
    <t>Quick Ratio 1</t>
  </si>
  <si>
    <t>(Current assets - inventory - prepayments)/current liabilities</t>
  </si>
  <si>
    <t>Quick Ratio 2</t>
  </si>
  <si>
    <t>Documentation</t>
  </si>
  <si>
    <t>Working Area</t>
  </si>
  <si>
    <t>Notes Area</t>
  </si>
  <si>
    <t>This is a place where you can copy and paste forumlas, play with calculations and generally have fun without messing up your other worksheets.</t>
  </si>
  <si>
    <t>RATIOS</t>
  </si>
  <si>
    <t>Restated Statements of Financial Position</t>
  </si>
  <si>
    <t>Restated Statements of Financial Performance</t>
  </si>
  <si>
    <t xml:space="preserve">This is an area where we can put documentation.                      </t>
  </si>
  <si>
    <t xml:space="preserve">This is an area where we can put documentation.                                                                                                                                                                    </t>
  </si>
  <si>
    <t>This is a place where you can copy and paste formulas, play with calculations and generally have fun whilst being able to see the data you are currently working on.</t>
  </si>
  <si>
    <t xml:space="preserve">This area is designed as a space to write notes to yourself.  Hopefully this will save you the hassle of attempting to find the pen and paper that is somewhere in the bottom of your bag.  </t>
  </si>
  <si>
    <t xml:space="preserve">This area is designed as a space to write notes to yourself.  Hopefully this will save you the hassle of attempting to find the pen and paper that is somewhere in the bottom of your bag.                                                         </t>
  </si>
  <si>
    <t xml:space="preserve">This is an area where we can put documentation.                                                                                                                                                                 </t>
  </si>
  <si>
    <t>$'000</t>
  </si>
  <si>
    <t xml:space="preserve">This area is designed as a space to write notes to yourself.  Hopefully this will save you the hassle of attempting to find the pen and paper that is somewhere in the bottom of your bag.                                                                     </t>
  </si>
  <si>
    <t>Balance Sheets</t>
  </si>
  <si>
    <t>Income Statements</t>
  </si>
  <si>
    <t>Comprehensive Income/shareholders' equity</t>
  </si>
  <si>
    <t>Net profit after tax/nos of issued ordinary shares</t>
  </si>
  <si>
    <t>Net fin. expenses after tax/net financial obligations</t>
  </si>
  <si>
    <t>NPV</t>
  </si>
  <si>
    <t>IRR</t>
  </si>
  <si>
    <t xml:space="preserve">Economic profit </t>
  </si>
  <si>
    <t>(RNOA - cost of capital) x net operating assets (NOA)</t>
  </si>
  <si>
    <t>Operating income after tax (OI)/net operating assets (NOA)</t>
  </si>
  <si>
    <t>Operating income after tax (OI)/sales</t>
  </si>
  <si>
    <t>Sales/net operating assets (NOA)</t>
  </si>
  <si>
    <t>ALL FIGURES ARE EXPRESSED IN MILLIONS AUD</t>
  </si>
  <si>
    <t>Time period</t>
  </si>
  <si>
    <t>Cashflow</t>
  </si>
  <si>
    <t>Cumulative Cashflow</t>
  </si>
  <si>
    <t>Payback Period</t>
  </si>
  <si>
    <t>6 years</t>
  </si>
  <si>
    <t>days</t>
  </si>
  <si>
    <t>months</t>
  </si>
  <si>
    <t>years</t>
  </si>
  <si>
    <t>Investment is never paid back within 10 years</t>
  </si>
  <si>
    <t>EXAMPLE FOR WESFARMERS</t>
  </si>
  <si>
    <t>OPTION 1: BUNNINGS ROCKHAMPTON</t>
  </si>
  <si>
    <t>OPTION 2: BUNNINGS MACKAY</t>
  </si>
  <si>
    <t>Statements of Changes in Equity</t>
  </si>
  <si>
    <t>Restated Statements of Changes in Equity</t>
  </si>
  <si>
    <t>Schaffer Corporation Limited</t>
  </si>
  <si>
    <t>Years ended June 30</t>
  </si>
  <si>
    <t>as at June 30</t>
  </si>
  <si>
    <t>Profit for the year</t>
  </si>
  <si>
    <t>Other comprehensive income</t>
  </si>
  <si>
    <t>Total comprehensive income for the year</t>
  </si>
  <si>
    <t>Transactions with owners in their capacity as owners</t>
  </si>
  <si>
    <t>Share-based payments</t>
  </si>
  <si>
    <t>Changes in estimated settlement of EPU's</t>
  </si>
  <si>
    <t>Closing Balance at June 30</t>
  </si>
  <si>
    <t>Equity dividends</t>
  </si>
  <si>
    <t>Shares acquired under buy-back scheme</t>
  </si>
  <si>
    <t>Employee share options exercised</t>
  </si>
  <si>
    <t>Current Assets</t>
  </si>
  <si>
    <t xml:space="preserve">Cash and short term deposits </t>
  </si>
  <si>
    <t>Trade and other receivables</t>
  </si>
  <si>
    <t>Inventories</t>
  </si>
  <si>
    <t>Prepayments and deposits</t>
  </si>
  <si>
    <t>Non-current assets classified as  held for sale</t>
  </si>
  <si>
    <t>Total current assets</t>
  </si>
  <si>
    <t xml:space="preserve">Non-current assets </t>
  </si>
  <si>
    <t>Receivables</t>
  </si>
  <si>
    <t>Property, plant and equipment</t>
  </si>
  <si>
    <t>Investment properties</t>
  </si>
  <si>
    <t>Goodwill</t>
  </si>
  <si>
    <t>Other finanncial assets</t>
  </si>
  <si>
    <t>Total non-current assets</t>
  </si>
  <si>
    <t>Total assets</t>
  </si>
  <si>
    <t>Deffered income tax asset</t>
  </si>
  <si>
    <t>Cash and cash equivalents</t>
  </si>
  <si>
    <t>Contract assets</t>
  </si>
  <si>
    <t>Derivative financial instruments</t>
  </si>
  <si>
    <t>Other financial assets</t>
  </si>
  <si>
    <t>Right-of-use assets</t>
  </si>
  <si>
    <t>Investment in associate</t>
  </si>
  <si>
    <t>Current Liabilities</t>
  </si>
  <si>
    <t>LIABILITIES</t>
  </si>
  <si>
    <t>Trade and other payables</t>
  </si>
  <si>
    <t>Contract liabilities</t>
  </si>
  <si>
    <t>Interest-bearing loand and borrowings</t>
  </si>
  <si>
    <t>Lease liabilites</t>
  </si>
  <si>
    <t>Income tax payable</t>
  </si>
  <si>
    <t>Provisions</t>
  </si>
  <si>
    <t>Total current liabilities</t>
  </si>
  <si>
    <t>Interest-bearing loans and borrowings</t>
  </si>
  <si>
    <t>Lease liabilities</t>
  </si>
  <si>
    <t>Non-current liabilities</t>
  </si>
  <si>
    <t>Deferred income tax liabilities</t>
  </si>
  <si>
    <t>Total non-current liabilities</t>
  </si>
  <si>
    <t>Total liabilities</t>
  </si>
  <si>
    <t>Net assets</t>
  </si>
  <si>
    <t>Non-current liabilities classified as held for sale</t>
  </si>
  <si>
    <t>ASSETS</t>
  </si>
  <si>
    <t xml:space="preserve">EQUITY </t>
  </si>
  <si>
    <t>Equity attributable to equity holders of the partent</t>
  </si>
  <si>
    <t>Issued capital</t>
  </si>
  <si>
    <t>Reserves</t>
  </si>
  <si>
    <t>Retrained earnings</t>
  </si>
  <si>
    <t>Total parent entity interest in equity</t>
  </si>
  <si>
    <t>Non-controlling interests</t>
  </si>
  <si>
    <t>Total equity</t>
  </si>
  <si>
    <t>Revenue</t>
  </si>
  <si>
    <t>Sale of goods</t>
  </si>
  <si>
    <t>Construction services</t>
  </si>
  <si>
    <t>Rental Income</t>
  </si>
  <si>
    <t>Finance Income</t>
  </si>
  <si>
    <t>Distribution from managed funds</t>
  </si>
  <si>
    <t>Cost of sales and services rendered</t>
  </si>
  <si>
    <t>Gross profit</t>
  </si>
  <si>
    <t>Total Revenue</t>
  </si>
  <si>
    <t>Expenses</t>
  </si>
  <si>
    <t>Impairment of property, plant and equipment</t>
  </si>
  <si>
    <t>Other (losses)income</t>
  </si>
  <si>
    <t>Marketing expenses</t>
  </si>
  <si>
    <t>Administrative expenses</t>
  </si>
  <si>
    <t>Revenue from contracts with customers</t>
  </si>
  <si>
    <t>Profit before tax finance costs</t>
  </si>
  <si>
    <t>Finance costs</t>
  </si>
  <si>
    <t>Profit before income tax</t>
  </si>
  <si>
    <t>Income tax expense</t>
  </si>
  <si>
    <t>Profit after income tax from continuing operations</t>
  </si>
  <si>
    <t>Profit/(loss) after tax from discontinued operations</t>
  </si>
  <si>
    <t>Net profit for the period</t>
  </si>
  <si>
    <t>Impairment of investment property</t>
  </si>
  <si>
    <t>Share of profit of assosiate</t>
  </si>
  <si>
    <t>Net fair value gains on available-for-sale financial assets</t>
  </si>
  <si>
    <t>Income tax on items of other comprehensive income</t>
  </si>
  <si>
    <t>Foreign currency translation gains/(losses) attributable to parent</t>
  </si>
  <si>
    <t xml:space="preserve">Net fair value gains on available-for-sale financial assets attributable to non-controlling interest </t>
  </si>
  <si>
    <t>Foreign currency translation gain attributable to non-controlling interest</t>
  </si>
  <si>
    <t>Other comprehensive income for the period</t>
  </si>
  <si>
    <t>Total comprehensive income for the period</t>
  </si>
  <si>
    <t xml:space="preserve">Profit for the period is attributable to </t>
  </si>
  <si>
    <t>Non-controlling interest</t>
  </si>
  <si>
    <t>Owners of the parent</t>
  </si>
  <si>
    <t>Total comprehensive incomee for the period is attributable to</t>
  </si>
  <si>
    <t>Opening Balance at July 1</t>
  </si>
  <si>
    <t>F</t>
  </si>
  <si>
    <t>Other Operational CI</t>
  </si>
  <si>
    <t>Total Financial CI</t>
  </si>
  <si>
    <t>Total Operational CI</t>
  </si>
  <si>
    <t>Total Comprehensive Income</t>
  </si>
  <si>
    <t>Other Comprehensive Income</t>
  </si>
  <si>
    <t>Other Financial CI</t>
  </si>
  <si>
    <t>Transactions With Shareholders</t>
  </si>
  <si>
    <t>Operating Assets</t>
  </si>
  <si>
    <t>OF</t>
  </si>
  <si>
    <t>O</t>
  </si>
  <si>
    <t>Allocation of cash to O and F</t>
  </si>
  <si>
    <t>Percentage of cash out of operating revenue</t>
  </si>
  <si>
    <t xml:space="preserve">Allocation of cash to O </t>
  </si>
  <si>
    <t>Allocation of cash to F</t>
  </si>
  <si>
    <t>Total of Operating Assets</t>
  </si>
  <si>
    <t>Operating Liabilities</t>
  </si>
  <si>
    <t>Total of Operating Liabilities</t>
  </si>
  <si>
    <t>Net Operation Assets (NOA)</t>
  </si>
  <si>
    <t xml:space="preserve">Financial Obligations </t>
  </si>
  <si>
    <t>Total Financial Obligations</t>
  </si>
  <si>
    <t>Financial Assets</t>
  </si>
  <si>
    <t>Total Financial Assets</t>
  </si>
  <si>
    <t>Net Financial Assets (NFA) or Net Financial Obligations (NFO)</t>
  </si>
  <si>
    <t>Equity</t>
  </si>
  <si>
    <t>Total Equity</t>
  </si>
  <si>
    <t>Net Financial Obligations + Equity</t>
  </si>
  <si>
    <t>Company income tax rate</t>
  </si>
  <si>
    <t>Operating Income</t>
  </si>
  <si>
    <t>Total Operating Income</t>
  </si>
  <si>
    <t>Operating Expenses</t>
  </si>
  <si>
    <t>Total Operating Expenses</t>
  </si>
  <si>
    <t>Tax Benefit</t>
  </si>
  <si>
    <t>Net Tax Expense</t>
  </si>
  <si>
    <t>Operating CI</t>
  </si>
  <si>
    <t>Total of Operating CI</t>
  </si>
  <si>
    <t>Comprehensive Operation Income after tax (OI)</t>
  </si>
  <si>
    <t>Net Finance Income</t>
  </si>
  <si>
    <t>Total Finance Expenses</t>
  </si>
  <si>
    <t>Net Finance Expenses</t>
  </si>
  <si>
    <t>Total Finance Income</t>
  </si>
  <si>
    <t>NFE Before Tax</t>
  </si>
  <si>
    <t>Financial CI</t>
  </si>
  <si>
    <t>Net Financial Expenses after tax (NFE)</t>
  </si>
  <si>
    <t>Income Tax Expense</t>
  </si>
  <si>
    <t>No Finance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</si>
</sst>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164" formatCode="#,##0;\(#,##0\);0"/>
    <numFmt numFmtId="165" formatCode="0.0%"/>
    <numFmt numFmtId="166" formatCode="#,##0.0;\(#,##0.0\);0.0"/>
    <numFmt numFmtId="167" formatCode="#,##0.00;\(#,##0.00\);0.00"/>
    <numFmt numFmtId="168" formatCode="#,##0.0"/>
  </numFmts>
  <fonts count="24" x14ac:knownFonts="1">
    <font>
      <sz val="10"/>
      <name val="Arial"/>
    </font>
    <font>
      <sz val="10"/>
      <name val="Arial"/>
    </font>
    <font>
      <sz val="10"/>
      <name val="Trebuchet MS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sz val="8"/>
      <name val="Verdana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48"/>
      <name val="Trebuchet MS"/>
      <family val="2"/>
    </font>
    <font>
      <sz val="8"/>
      <name val="Arial"/>
      <family val="2"/>
    </font>
    <font>
      <b/>
      <sz val="10"/>
      <name val="Arial"/>
      <family val="2"/>
    </font>
    <font>
      <b/>
      <i/>
      <sz val="10"/>
      <name val="Trebuchet MS"/>
      <family val="2"/>
    </font>
    <font>
      <sz val="10"/>
      <name val="Arial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i/>
      <sz val="9"/>
      <color indexed="81"/>
      <name val="Tahoma"/>
      <family val="2"/>
    </font>
    <font>
      <b/>
      <sz val="11"/>
      <name val="Calibri"/>
      <family val="2"/>
    </font>
    <font>
      <sz val="11"/>
      <name val="Calibri"/>
      <family val="2"/>
    </font>
    <font>
      <u/>
      <sz val="10"/>
      <color theme="10"/>
      <name val="Arial"/>
      <family val="2"/>
    </font>
    <font>
      <b/>
      <u/>
      <sz val="10"/>
      <name val="Trebuchet MS"/>
      <family val="2"/>
    </font>
    <font>
      <u/>
      <sz val="10"/>
      <name val="Trebuchet MS"/>
      <family val="2"/>
    </font>
    <font>
      <i/>
      <sz val="10"/>
      <name val="Trebuchet MS"/>
      <family val="2"/>
    </font>
    <font>
      <sz val="10"/>
      <color rgb="FFFF0000"/>
      <name val="Trebuchet MS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44"/>
      </patternFill>
    </fill>
    <fill>
      <patternFill patternType="solid">
        <fgColor indexed="9"/>
        <bgColor indexed="44"/>
      </patternFill>
    </fill>
    <fill>
      <patternFill patternType="solid">
        <fgColor indexed="41"/>
        <bgColor indexed="64"/>
      </patternFill>
    </fill>
    <fill>
      <patternFill patternType="mediumGray">
        <fgColor indexed="44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4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4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320">
    <xf numFmtId="0" fontId="0" fillId="0" borderId="0" xfId="0"/>
    <xf numFmtId="0" fontId="2" fillId="2" borderId="0" xfId="1" applyFill="1"/>
    <xf numFmtId="0" fontId="2" fillId="2" borderId="0" xfId="1" applyFill="1" applyAlignment="1">
      <alignment horizontal="right"/>
    </xf>
    <xf numFmtId="0" fontId="2" fillId="2" borderId="0" xfId="1" applyFill="1" applyBorder="1"/>
    <xf numFmtId="1" fontId="5" fillId="2" borderId="0" xfId="1" applyNumberFormat="1" applyFont="1" applyFill="1" applyBorder="1" applyAlignment="1">
      <alignment horizontal="right"/>
    </xf>
    <xf numFmtId="1" fontId="6" fillId="2" borderId="1" xfId="1" applyNumberFormat="1" applyFont="1" applyFill="1" applyBorder="1" applyAlignment="1">
      <alignment horizontal="right"/>
    </xf>
    <xf numFmtId="164" fontId="6" fillId="2" borderId="0" xfId="1" applyNumberFormat="1" applyFont="1" applyFill="1" applyBorder="1" applyAlignment="1">
      <alignment horizontal="right"/>
    </xf>
    <xf numFmtId="0" fontId="7" fillId="3" borderId="0" xfId="1" applyFont="1" applyFill="1" applyBorder="1"/>
    <xf numFmtId="164" fontId="2" fillId="3" borderId="0" xfId="1" applyNumberFormat="1" applyFill="1" applyBorder="1" applyAlignment="1">
      <alignment horizontal="right"/>
    </xf>
    <xf numFmtId="0" fontId="2" fillId="2" borderId="0" xfId="1" applyFont="1" applyFill="1" applyBorder="1"/>
    <xf numFmtId="164" fontId="2" fillId="2" borderId="0" xfId="1" applyNumberFormat="1" applyFill="1" applyBorder="1" applyAlignment="1">
      <alignment horizontal="right"/>
    </xf>
    <xf numFmtId="0" fontId="2" fillId="3" borderId="0" xfId="1" applyFill="1" applyBorder="1"/>
    <xf numFmtId="164" fontId="7" fillId="3" borderId="0" xfId="1" applyNumberFormat="1" applyFont="1" applyFill="1" applyBorder="1" applyAlignment="1">
      <alignment horizontal="right"/>
    </xf>
    <xf numFmtId="0" fontId="2" fillId="0" borderId="0" xfId="1" applyAlignment="1">
      <alignment horizontal="right"/>
    </xf>
    <xf numFmtId="0" fontId="2" fillId="0" borderId="0" xfId="1"/>
    <xf numFmtId="0" fontId="7" fillId="2" borderId="0" xfId="1" applyFont="1" applyFill="1" applyBorder="1"/>
    <xf numFmtId="0" fontId="2" fillId="3" borderId="0" xfId="1" applyFont="1" applyFill="1" applyBorder="1"/>
    <xf numFmtId="0" fontId="2" fillId="0" borderId="0" xfId="1" applyFill="1" applyBorder="1"/>
    <xf numFmtId="2" fontId="2" fillId="2" borderId="0" xfId="1" applyNumberFormat="1" applyFill="1" applyBorder="1"/>
    <xf numFmtId="0" fontId="2" fillId="0" borderId="2" xfId="1" applyBorder="1"/>
    <xf numFmtId="0" fontId="2" fillId="0" borderId="0" xfId="1" applyBorder="1" applyAlignment="1">
      <alignment horizontal="right"/>
    </xf>
    <xf numFmtId="0" fontId="2" fillId="0" borderId="0" xfId="1" applyBorder="1"/>
    <xf numFmtId="0" fontId="2" fillId="2" borderId="0" xfId="3" applyFill="1"/>
    <xf numFmtId="0" fontId="2" fillId="2" borderId="0" xfId="3" applyFill="1" applyBorder="1"/>
    <xf numFmtId="1" fontId="5" fillId="2" borderId="0" xfId="3" applyNumberFormat="1" applyFont="1" applyFill="1" applyBorder="1" applyAlignment="1">
      <alignment horizontal="right"/>
    </xf>
    <xf numFmtId="0" fontId="9" fillId="4" borderId="3" xfId="3" applyFont="1" applyFill="1" applyBorder="1"/>
    <xf numFmtId="3" fontId="2" fillId="4" borderId="3" xfId="3" applyNumberFormat="1" applyFill="1" applyBorder="1" applyAlignment="1">
      <alignment horizontal="right"/>
    </xf>
    <xf numFmtId="0" fontId="2" fillId="3" borderId="0" xfId="3" applyFill="1" applyBorder="1"/>
    <xf numFmtId="164" fontId="2" fillId="3" borderId="0" xfId="3" applyNumberFormat="1" applyFill="1" applyBorder="1"/>
    <xf numFmtId="164" fontId="2" fillId="2" borderId="0" xfId="3" applyNumberFormat="1" applyFill="1" applyBorder="1"/>
    <xf numFmtId="0" fontId="2" fillId="2" borderId="0" xfId="3" applyFont="1" applyFill="1" applyBorder="1"/>
    <xf numFmtId="0" fontId="2" fillId="4" borderId="0" xfId="3" applyFill="1" applyBorder="1"/>
    <xf numFmtId="164" fontId="2" fillId="4" borderId="0" xfId="3" applyNumberFormat="1" applyFill="1" applyBorder="1"/>
    <xf numFmtId="0" fontId="1" fillId="2" borderId="0" xfId="5" applyFont="1" applyFill="1" applyBorder="1"/>
    <xf numFmtId="0" fontId="2" fillId="0" borderId="2" xfId="3" applyBorder="1"/>
    <xf numFmtId="0" fontId="2" fillId="0" borderId="0" xfId="3" applyBorder="1"/>
    <xf numFmtId="0" fontId="2" fillId="0" borderId="0" xfId="3" applyFill="1" applyBorder="1"/>
    <xf numFmtId="2" fontId="2" fillId="0" borderId="0" xfId="3" applyNumberFormat="1" applyFill="1" applyBorder="1"/>
    <xf numFmtId="0" fontId="2" fillId="0" borderId="0" xfId="3"/>
    <xf numFmtId="0" fontId="2" fillId="0" borderId="0" xfId="3" applyFill="1"/>
    <xf numFmtId="0" fontId="1" fillId="0" borderId="2" xfId="5" applyFont="1" applyBorder="1"/>
    <xf numFmtId="0" fontId="1" fillId="0" borderId="0" xfId="5" applyFont="1" applyBorder="1"/>
    <xf numFmtId="0" fontId="1" fillId="0" borderId="0" xfId="5" applyFont="1" applyFill="1" applyBorder="1"/>
    <xf numFmtId="0" fontId="2" fillId="2" borderId="0" xfId="4" applyFill="1"/>
    <xf numFmtId="0" fontId="2" fillId="2" borderId="0" xfId="4" applyFill="1" applyAlignment="1">
      <alignment horizontal="right"/>
    </xf>
    <xf numFmtId="0" fontId="2" fillId="0" borderId="0" xfId="4" applyBorder="1" applyAlignment="1">
      <alignment wrapText="1"/>
    </xf>
    <xf numFmtId="0" fontId="2" fillId="2" borderId="0" xfId="4" applyFill="1" applyBorder="1"/>
    <xf numFmtId="1" fontId="5" fillId="2" borderId="0" xfId="4" applyNumberFormat="1" applyFont="1" applyFill="1" applyBorder="1" applyAlignment="1">
      <alignment horizontal="right"/>
    </xf>
    <xf numFmtId="1" fontId="6" fillId="2" borderId="1" xfId="4" applyNumberFormat="1" applyFont="1" applyFill="1" applyBorder="1" applyAlignment="1">
      <alignment horizontal="right"/>
    </xf>
    <xf numFmtId="164" fontId="6" fillId="2" borderId="0" xfId="4" applyNumberFormat="1" applyFont="1" applyFill="1" applyBorder="1" applyAlignment="1">
      <alignment horizontal="right"/>
    </xf>
    <xf numFmtId="0" fontId="2" fillId="3" borderId="0" xfId="4" applyFill="1" applyBorder="1"/>
    <xf numFmtId="164" fontId="2" fillId="3" borderId="0" xfId="4" applyNumberFormat="1" applyFill="1" applyBorder="1" applyAlignment="1">
      <alignment horizontal="right"/>
    </xf>
    <xf numFmtId="164" fontId="2" fillId="3" borderId="0" xfId="4" applyNumberFormat="1" applyFill="1" applyBorder="1"/>
    <xf numFmtId="0" fontId="2" fillId="2" borderId="0" xfId="4" applyFont="1" applyFill="1" applyBorder="1"/>
    <xf numFmtId="164" fontId="2" fillId="2" borderId="0" xfId="4" applyNumberFormat="1" applyFill="1" applyBorder="1" applyAlignment="1">
      <alignment horizontal="right"/>
    </xf>
    <xf numFmtId="164" fontId="2" fillId="2" borderId="0" xfId="4" applyNumberFormat="1" applyFont="1" applyFill="1" applyBorder="1" applyAlignment="1">
      <alignment horizontal="right"/>
    </xf>
    <xf numFmtId="164" fontId="2" fillId="2" borderId="0" xfId="4" applyNumberFormat="1" applyFill="1" applyBorder="1"/>
    <xf numFmtId="0" fontId="2" fillId="4" borderId="0" xfId="4" applyFont="1" applyFill="1" applyBorder="1"/>
    <xf numFmtId="164" fontId="2" fillId="4" borderId="0" xfId="4" applyNumberFormat="1" applyFont="1" applyFill="1" applyBorder="1" applyAlignment="1">
      <alignment horizontal="right"/>
    </xf>
    <xf numFmtId="164" fontId="2" fillId="4" borderId="0" xfId="4" applyNumberFormat="1" applyFont="1" applyFill="1" applyBorder="1"/>
    <xf numFmtId="0" fontId="2" fillId="0" borderId="0" xfId="4" applyAlignment="1">
      <alignment horizontal="right"/>
    </xf>
    <xf numFmtId="0" fontId="2" fillId="0" borderId="0" xfId="4"/>
    <xf numFmtId="0" fontId="2" fillId="0" borderId="0" xfId="4" applyBorder="1" applyAlignment="1">
      <alignment horizontal="right"/>
    </xf>
    <xf numFmtId="0" fontId="7" fillId="2" borderId="0" xfId="4" applyFont="1" applyFill="1" applyBorder="1"/>
    <xf numFmtId="164" fontId="7" fillId="2" borderId="0" xfId="4" applyNumberFormat="1" applyFont="1" applyFill="1" applyBorder="1" applyAlignment="1">
      <alignment horizontal="right"/>
    </xf>
    <xf numFmtId="164" fontId="7" fillId="2" borderId="0" xfId="4" applyNumberFormat="1" applyFont="1" applyFill="1" applyBorder="1"/>
    <xf numFmtId="0" fontId="2" fillId="0" borderId="0" xfId="4" applyFill="1" applyBorder="1"/>
    <xf numFmtId="2" fontId="2" fillId="2" borderId="0" xfId="4" applyNumberFormat="1" applyFill="1" applyBorder="1"/>
    <xf numFmtId="0" fontId="7" fillId="3" borderId="0" xfId="4" applyFont="1" applyFill="1" applyBorder="1"/>
    <xf numFmtId="0" fontId="2" fillId="0" borderId="0" xfId="4" applyBorder="1"/>
    <xf numFmtId="0" fontId="2" fillId="0" borderId="0" xfId="2"/>
    <xf numFmtId="0" fontId="2" fillId="0" borderId="2" xfId="2" applyBorder="1"/>
    <xf numFmtId="0" fontId="2" fillId="2" borderId="0" xfId="2" applyFill="1"/>
    <xf numFmtId="0" fontId="2" fillId="0" borderId="0" xfId="2" applyFill="1" applyBorder="1"/>
    <xf numFmtId="0" fontId="2" fillId="2" borderId="0" xfId="2" applyFill="1" applyBorder="1"/>
    <xf numFmtId="0" fontId="2" fillId="3" borderId="0" xfId="4" applyFont="1" applyFill="1" applyBorder="1"/>
    <xf numFmtId="164" fontId="2" fillId="3" borderId="0" xfId="4" applyNumberFormat="1" applyFont="1" applyFill="1" applyBorder="1" applyAlignment="1">
      <alignment horizontal="right"/>
    </xf>
    <xf numFmtId="164" fontId="2" fillId="3" borderId="0" xfId="4" applyNumberFormat="1" applyFont="1" applyFill="1" applyBorder="1"/>
    <xf numFmtId="0" fontId="7" fillId="0" borderId="0" xfId="4" applyFont="1"/>
    <xf numFmtId="0" fontId="7" fillId="2" borderId="0" xfId="4" applyFont="1" applyFill="1"/>
    <xf numFmtId="0" fontId="11" fillId="0" borderId="0" xfId="0" applyFont="1"/>
    <xf numFmtId="0" fontId="2" fillId="0" borderId="4" xfId="4" applyBorder="1" applyAlignment="1">
      <alignment wrapText="1"/>
    </xf>
    <xf numFmtId="0" fontId="12" fillId="3" borderId="0" xfId="4" applyFont="1" applyFill="1" applyBorder="1"/>
    <xf numFmtId="0" fontId="12" fillId="2" borderId="0" xfId="4" applyFont="1" applyFill="1" applyBorder="1"/>
    <xf numFmtId="0" fontId="2" fillId="5" borderId="0" xfId="4" applyFont="1" applyFill="1" applyBorder="1"/>
    <xf numFmtId="164" fontId="2" fillId="5" borderId="0" xfId="4" applyNumberFormat="1" applyFill="1" applyBorder="1" applyAlignment="1">
      <alignment horizontal="right"/>
    </xf>
    <xf numFmtId="164" fontId="2" fillId="5" borderId="0" xfId="4" applyNumberFormat="1" applyFill="1" applyBorder="1"/>
    <xf numFmtId="0" fontId="2" fillId="5" borderId="0" xfId="4" applyFont="1" applyFill="1"/>
    <xf numFmtId="0" fontId="2" fillId="0" borderId="0" xfId="4" applyBorder="1" applyAlignment="1">
      <alignment horizontal="center" wrapText="1"/>
    </xf>
    <xf numFmtId="0" fontId="2" fillId="0" borderId="0" xfId="4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5" borderId="0" xfId="4" applyFont="1" applyFill="1" applyBorder="1"/>
    <xf numFmtId="164" fontId="2" fillId="5" borderId="0" xfId="4" applyNumberFormat="1" applyFont="1" applyFill="1" applyBorder="1" applyAlignment="1">
      <alignment horizontal="right"/>
    </xf>
    <xf numFmtId="0" fontId="2" fillId="2" borderId="0" xfId="4" applyFont="1" applyFill="1"/>
    <xf numFmtId="0" fontId="2" fillId="0" borderId="2" xfId="4" applyFont="1" applyBorder="1" applyAlignment="1">
      <alignment wrapText="1"/>
    </xf>
    <xf numFmtId="0" fontId="2" fillId="0" borderId="2" xfId="4" applyFont="1" applyBorder="1"/>
    <xf numFmtId="0" fontId="2" fillId="0" borderId="0" xfId="4" applyFont="1"/>
    <xf numFmtId="0" fontId="13" fillId="0" borderId="0" xfId="0" applyFont="1"/>
    <xf numFmtId="0" fontId="0" fillId="0" borderId="2" xfId="0" applyBorder="1" applyAlignment="1">
      <alignment horizontal="center"/>
    </xf>
    <xf numFmtId="0" fontId="2" fillId="3" borderId="0" xfId="3" applyFont="1" applyFill="1" applyBorder="1"/>
    <xf numFmtId="164" fontId="2" fillId="3" borderId="0" xfId="3" applyNumberFormat="1" applyFont="1" applyFill="1" applyBorder="1"/>
    <xf numFmtId="10" fontId="2" fillId="3" borderId="0" xfId="6" applyNumberFormat="1" applyFont="1" applyFill="1" applyBorder="1" applyAlignment="1">
      <alignment horizontal="right"/>
    </xf>
    <xf numFmtId="10" fontId="2" fillId="3" borderId="0" xfId="6" applyNumberFormat="1" applyFont="1" applyFill="1" applyBorder="1"/>
    <xf numFmtId="10" fontId="2" fillId="2" borderId="0" xfId="6" applyNumberFormat="1" applyFont="1" applyFill="1"/>
    <xf numFmtId="10" fontId="2" fillId="2" borderId="0" xfId="6" applyNumberFormat="1" applyFont="1" applyFill="1" applyAlignment="1">
      <alignment horizontal="right"/>
    </xf>
    <xf numFmtId="10" fontId="2" fillId="4" borderId="3" xfId="6" applyNumberFormat="1" applyFont="1" applyFill="1" applyBorder="1" applyAlignment="1">
      <alignment horizontal="right"/>
    </xf>
    <xf numFmtId="10" fontId="2" fillId="2" borderId="0" xfId="6" applyNumberFormat="1" applyFont="1" applyFill="1" applyBorder="1"/>
    <xf numFmtId="10" fontId="2" fillId="2" borderId="0" xfId="6" applyNumberFormat="1" applyFont="1" applyFill="1" applyBorder="1" applyAlignment="1">
      <alignment horizontal="right"/>
    </xf>
    <xf numFmtId="10" fontId="5" fillId="2" borderId="0" xfId="6" applyNumberFormat="1" applyFont="1" applyFill="1" applyBorder="1" applyAlignment="1">
      <alignment horizontal="right"/>
    </xf>
    <xf numFmtId="10" fontId="2" fillId="4" borderId="0" xfId="6" applyNumberFormat="1" applyFont="1" applyFill="1" applyBorder="1"/>
    <xf numFmtId="10" fontId="2" fillId="4" borderId="0" xfId="6" applyNumberFormat="1" applyFont="1" applyFill="1" applyBorder="1" applyAlignment="1">
      <alignment horizontal="right"/>
    </xf>
    <xf numFmtId="10" fontId="1" fillId="2" borderId="0" xfId="6" applyNumberFormat="1" applyFont="1" applyFill="1" applyBorder="1"/>
    <xf numFmtId="10" fontId="1" fillId="2" borderId="0" xfId="6" applyNumberFormat="1" applyFont="1" applyFill="1" applyBorder="1" applyAlignment="1">
      <alignment horizontal="right"/>
    </xf>
    <xf numFmtId="10" fontId="2" fillId="0" borderId="0" xfId="6" applyNumberFormat="1" applyFont="1" applyBorder="1"/>
    <xf numFmtId="10" fontId="2" fillId="0" borderId="0" xfId="6" applyNumberFormat="1" applyFont="1"/>
    <xf numFmtId="10" fontId="1" fillId="0" borderId="0" xfId="6" applyNumberFormat="1" applyFont="1" applyBorder="1"/>
    <xf numFmtId="10" fontId="1" fillId="0" borderId="0" xfId="6" applyNumberFormat="1" applyFont="1" applyBorder="1" applyAlignment="1">
      <alignment horizontal="right"/>
    </xf>
    <xf numFmtId="10" fontId="0" fillId="0" borderId="0" xfId="6" applyNumberFormat="1" applyFont="1"/>
    <xf numFmtId="164" fontId="7" fillId="2" borderId="0" xfId="1" applyNumberFormat="1" applyFont="1" applyFill="1" applyBorder="1" applyAlignment="1">
      <alignment horizontal="right"/>
    </xf>
    <xf numFmtId="0" fontId="2" fillId="8" borderId="0" xfId="3" applyFont="1" applyFill="1" applyBorder="1"/>
    <xf numFmtId="164" fontId="2" fillId="8" borderId="0" xfId="3" applyNumberFormat="1" applyFill="1" applyBorder="1"/>
    <xf numFmtId="0" fontId="2" fillId="2" borderId="0" xfId="3" applyFont="1" applyFill="1"/>
    <xf numFmtId="0" fontId="2" fillId="0" borderId="0" xfId="0" applyFont="1"/>
    <xf numFmtId="0" fontId="2" fillId="8" borderId="0" xfId="5" applyFont="1" applyFill="1" applyBorder="1"/>
    <xf numFmtId="0" fontId="2" fillId="2" borderId="0" xfId="4" applyFill="1" applyBorder="1" applyAlignment="1">
      <alignment horizontal="center"/>
    </xf>
    <xf numFmtId="1" fontId="6" fillId="2" borderId="0" xfId="4" applyNumberFormat="1" applyFont="1" applyFill="1" applyBorder="1" applyAlignment="1">
      <alignment horizontal="right"/>
    </xf>
    <xf numFmtId="0" fontId="2" fillId="2" borderId="5" xfId="4" applyFill="1" applyBorder="1" applyAlignment="1">
      <alignment horizontal="center"/>
    </xf>
    <xf numFmtId="164" fontId="2" fillId="9" borderId="0" xfId="4" applyNumberFormat="1" applyFill="1" applyBorder="1" applyAlignment="1">
      <alignment horizontal="right"/>
    </xf>
    <xf numFmtId="164" fontId="2" fillId="9" borderId="0" xfId="4" applyNumberFormat="1" applyFill="1" applyBorder="1"/>
    <xf numFmtId="2" fontId="3" fillId="6" borderId="6" xfId="4" applyNumberFormat="1" applyFont="1" applyFill="1" applyBorder="1" applyAlignment="1"/>
    <xf numFmtId="2" fontId="3" fillId="6" borderId="5" xfId="4" applyNumberFormat="1" applyFont="1" applyFill="1" applyBorder="1" applyAlignment="1"/>
    <xf numFmtId="2" fontId="3" fillId="6" borderId="5" xfId="4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10" borderId="0" xfId="4" applyFill="1" applyBorder="1"/>
    <xf numFmtId="1" fontId="6" fillId="10" borderId="0" xfId="4" applyNumberFormat="1" applyFont="1" applyFill="1" applyBorder="1" applyAlignment="1">
      <alignment horizontal="right"/>
    </xf>
    <xf numFmtId="2" fontId="3" fillId="0" borderId="0" xfId="4" applyNumberFormat="1" applyFont="1" applyFill="1" applyBorder="1" applyAlignment="1"/>
    <xf numFmtId="2" fontId="3" fillId="0" borderId="4" xfId="4" applyNumberFormat="1" applyFont="1" applyFill="1" applyBorder="1" applyAlignment="1"/>
    <xf numFmtId="167" fontId="2" fillId="3" borderId="0" xfId="6" applyNumberFormat="1" applyFont="1" applyFill="1" applyBorder="1"/>
    <xf numFmtId="167" fontId="2" fillId="3" borderId="0" xfId="6" applyNumberFormat="1" applyFont="1" applyFill="1" applyBorder="1" applyAlignment="1">
      <alignment horizontal="right"/>
    </xf>
    <xf numFmtId="165" fontId="2" fillId="2" borderId="0" xfId="6" applyNumberFormat="1" applyFont="1" applyFill="1" applyBorder="1"/>
    <xf numFmtId="165" fontId="2" fillId="2" borderId="0" xfId="6" applyNumberFormat="1" applyFont="1" applyFill="1" applyBorder="1" applyAlignment="1">
      <alignment horizontal="right"/>
    </xf>
    <xf numFmtId="165" fontId="2" fillId="3" borderId="0" xfId="6" applyNumberFormat="1" applyFont="1" applyFill="1" applyBorder="1"/>
    <xf numFmtId="165" fontId="2" fillId="3" borderId="0" xfId="6" applyNumberFormat="1" applyFont="1" applyFill="1" applyBorder="1" applyAlignment="1">
      <alignment horizontal="right"/>
    </xf>
    <xf numFmtId="166" fontId="2" fillId="8" borderId="0" xfId="6" applyNumberFormat="1" applyFont="1" applyFill="1" applyBorder="1"/>
    <xf numFmtId="166" fontId="2" fillId="8" borderId="0" xfId="6" applyNumberFormat="1" applyFont="1" applyFill="1" applyBorder="1" applyAlignment="1">
      <alignment horizontal="right"/>
    </xf>
    <xf numFmtId="167" fontId="2" fillId="2" borderId="0" xfId="6" applyNumberFormat="1" applyFont="1" applyFill="1" applyBorder="1"/>
    <xf numFmtId="167" fontId="2" fillId="2" borderId="0" xfId="6" applyNumberFormat="1" applyFont="1" applyFill="1" applyBorder="1" applyAlignment="1">
      <alignment horizontal="right"/>
    </xf>
    <xf numFmtId="167" fontId="2" fillId="8" borderId="0" xfId="6" applyNumberFormat="1" applyFont="1" applyFill="1" applyBorder="1"/>
    <xf numFmtId="167" fontId="2" fillId="8" borderId="0" xfId="6" applyNumberFormat="1" applyFont="1" applyFill="1" applyBorder="1" applyAlignment="1">
      <alignment horizontal="right"/>
    </xf>
    <xf numFmtId="166" fontId="6" fillId="2" borderId="0" xfId="4" applyNumberFormat="1" applyFont="1" applyFill="1" applyBorder="1" applyAlignment="1">
      <alignment horizontal="center"/>
    </xf>
    <xf numFmtId="166" fontId="2" fillId="3" borderId="0" xfId="4" applyNumberFormat="1" applyFill="1" applyBorder="1" applyAlignment="1">
      <alignment horizontal="center"/>
    </xf>
    <xf numFmtId="166" fontId="2" fillId="2" borderId="0" xfId="4" applyNumberFormat="1" applyFill="1" applyBorder="1" applyAlignment="1">
      <alignment horizontal="center"/>
    </xf>
    <xf numFmtId="166" fontId="2" fillId="4" borderId="0" xfId="4" applyNumberFormat="1" applyFont="1" applyFill="1" applyBorder="1" applyAlignment="1">
      <alignment horizontal="center"/>
    </xf>
    <xf numFmtId="166" fontId="2" fillId="3" borderId="0" xfId="4" applyNumberFormat="1" applyFont="1" applyFill="1" applyBorder="1" applyAlignment="1">
      <alignment horizontal="center"/>
    </xf>
    <xf numFmtId="166" fontId="2" fillId="2" borderId="0" xfId="4" applyNumberFormat="1" applyFont="1" applyFill="1" applyBorder="1" applyAlignment="1">
      <alignment horizontal="center"/>
    </xf>
    <xf numFmtId="166" fontId="2" fillId="2" borderId="0" xfId="4" applyNumberFormat="1" applyFont="1" applyFill="1" applyAlignment="1">
      <alignment horizontal="center"/>
    </xf>
    <xf numFmtId="0" fontId="2" fillId="2" borderId="0" xfId="4" applyFont="1" applyFill="1" applyBorder="1" applyAlignment="1">
      <alignment horizontal="center"/>
    </xf>
    <xf numFmtId="0" fontId="2" fillId="9" borderId="0" xfId="1" applyFill="1" applyBorder="1"/>
    <xf numFmtId="164" fontId="2" fillId="9" borderId="0" xfId="1" applyNumberFormat="1" applyFill="1" applyBorder="1" applyAlignment="1">
      <alignment horizontal="right"/>
    </xf>
    <xf numFmtId="0" fontId="2" fillId="11" borderId="0" xfId="1" applyFill="1" applyBorder="1"/>
    <xf numFmtId="164" fontId="2" fillId="11" borderId="0" xfId="1" applyNumberFormat="1" applyFill="1" applyBorder="1" applyAlignment="1">
      <alignment horizontal="right"/>
    </xf>
    <xf numFmtId="0" fontId="7" fillId="9" borderId="0" xfId="1" applyFont="1" applyFill="1" applyBorder="1"/>
    <xf numFmtId="164" fontId="7" fillId="9" borderId="0" xfId="1" applyNumberFormat="1" applyFont="1" applyFill="1" applyBorder="1" applyAlignment="1">
      <alignment horizontal="right"/>
    </xf>
    <xf numFmtId="1" fontId="6" fillId="0" borderId="1" xfId="0" applyNumberFormat="1" applyFont="1" applyBorder="1" applyAlignment="1">
      <alignment horizontal="right"/>
    </xf>
    <xf numFmtId="1" fontId="6" fillId="10" borderId="1" xfId="0" applyNumberFormat="1" applyFont="1" applyFill="1" applyBorder="1" applyAlignment="1">
      <alignment horizontal="right"/>
    </xf>
    <xf numFmtId="0" fontId="0" fillId="0" borderId="0" xfId="0" applyBorder="1"/>
    <xf numFmtId="1" fontId="5" fillId="0" borderId="3" xfId="0" applyNumberFormat="1" applyFont="1" applyBorder="1" applyAlignment="1">
      <alignment horizontal="right"/>
    </xf>
    <xf numFmtId="1" fontId="5" fillId="2" borderId="3" xfId="6" applyNumberFormat="1" applyFont="1" applyFill="1" applyBorder="1" applyAlignment="1">
      <alignment horizontal="right"/>
    </xf>
    <xf numFmtId="0" fontId="18" fillId="0" borderId="0" xfId="0" applyFont="1" applyFill="1" applyBorder="1" applyAlignment="1">
      <alignment vertical="center" wrapText="1"/>
    </xf>
    <xf numFmtId="0" fontId="8" fillId="0" borderId="0" xfId="0" applyFont="1"/>
    <xf numFmtId="0" fontId="17" fillId="0" borderId="0" xfId="0" applyFont="1" applyFill="1" applyBorder="1" applyAlignment="1">
      <alignment vertical="center" wrapText="1"/>
    </xf>
    <xf numFmtId="8" fontId="8" fillId="0" borderId="0" xfId="0" applyNumberFormat="1" applyFont="1"/>
    <xf numFmtId="165" fontId="8" fillId="0" borderId="0" xfId="0" applyNumberFormat="1" applyFont="1"/>
    <xf numFmtId="164" fontId="2" fillId="3" borderId="0" xfId="1" applyNumberFormat="1" applyFont="1" applyFill="1" applyBorder="1" applyAlignment="1">
      <alignment horizontal="right"/>
    </xf>
    <xf numFmtId="0" fontId="13" fillId="0" borderId="0" xfId="8" applyFont="1"/>
    <xf numFmtId="0" fontId="2" fillId="3" borderId="8" xfId="1" applyFill="1" applyBorder="1"/>
    <xf numFmtId="164" fontId="2" fillId="3" borderId="8" xfId="1" applyNumberFormat="1" applyFont="1" applyFill="1" applyBorder="1" applyAlignment="1">
      <alignment horizontal="right"/>
    </xf>
    <xf numFmtId="164" fontId="2" fillId="3" borderId="8" xfId="1" applyNumberFormat="1" applyFill="1" applyBorder="1" applyAlignment="1">
      <alignment horizontal="right"/>
    </xf>
    <xf numFmtId="0" fontId="7" fillId="11" borderId="0" xfId="1" applyFont="1" applyFill="1" applyBorder="1"/>
    <xf numFmtId="164" fontId="2" fillId="11" borderId="8" xfId="1" applyNumberFormat="1" applyFill="1" applyBorder="1" applyAlignment="1">
      <alignment horizontal="right"/>
    </xf>
    <xf numFmtId="164" fontId="6" fillId="2" borderId="8" xfId="1" applyNumberFormat="1" applyFont="1" applyFill="1" applyBorder="1" applyAlignment="1">
      <alignment horizontal="right"/>
    </xf>
    <xf numFmtId="0" fontId="20" fillId="3" borderId="0" xfId="1" applyFont="1" applyFill="1" applyBorder="1"/>
    <xf numFmtId="0" fontId="12" fillId="3" borderId="0" xfId="1" applyFont="1" applyFill="1" applyBorder="1"/>
    <xf numFmtId="0" fontId="12" fillId="2" borderId="0" xfId="1" applyFont="1" applyFill="1" applyBorder="1"/>
    <xf numFmtId="0" fontId="12" fillId="11" borderId="0" xfId="1" applyFont="1" applyFill="1" applyBorder="1"/>
    <xf numFmtId="164" fontId="2" fillId="2" borderId="0" xfId="1" applyNumberFormat="1" applyFont="1" applyFill="1" applyBorder="1" applyAlignment="1">
      <alignment horizontal="right"/>
    </xf>
    <xf numFmtId="0" fontId="20" fillId="2" borderId="0" xfId="1" applyFont="1" applyFill="1" applyBorder="1"/>
    <xf numFmtId="0" fontId="21" fillId="2" borderId="0" xfId="1" applyFont="1" applyFill="1"/>
    <xf numFmtId="0" fontId="20" fillId="11" borderId="0" xfId="1" applyFont="1" applyFill="1" applyBorder="1"/>
    <xf numFmtId="0" fontId="2" fillId="11" borderId="0" xfId="1" applyFont="1" applyFill="1" applyBorder="1"/>
    <xf numFmtId="0" fontId="7" fillId="13" borderId="0" xfId="1" applyFont="1" applyFill="1" applyBorder="1"/>
    <xf numFmtId="0" fontId="2" fillId="2" borderId="3" xfId="1" applyFont="1" applyFill="1" applyBorder="1"/>
    <xf numFmtId="0" fontId="2" fillId="2" borderId="5" xfId="1" applyFont="1" applyFill="1" applyBorder="1"/>
    <xf numFmtId="164" fontId="2" fillId="2" borderId="5" xfId="1" applyNumberFormat="1" applyFont="1" applyFill="1" applyBorder="1" applyAlignment="1">
      <alignment horizontal="right"/>
    </xf>
    <xf numFmtId="164" fontId="6" fillId="2" borderId="5" xfId="1" applyNumberFormat="1" applyFont="1" applyFill="1" applyBorder="1" applyAlignment="1">
      <alignment horizontal="right"/>
    </xf>
    <xf numFmtId="164" fontId="2" fillId="2" borderId="5" xfId="1" applyNumberFormat="1" applyFont="1" applyFill="1" applyBorder="1"/>
    <xf numFmtId="0" fontId="2" fillId="3" borderId="5" xfId="1" applyFont="1" applyFill="1" applyBorder="1"/>
    <xf numFmtId="164" fontId="2" fillId="3" borderId="5" xfId="1" applyNumberFormat="1" applyFont="1" applyFill="1" applyBorder="1"/>
    <xf numFmtId="0" fontId="2" fillId="3" borderId="0" xfId="1" applyNumberFormat="1" applyFont="1" applyFill="1" applyBorder="1"/>
    <xf numFmtId="0" fontId="12" fillId="2" borderId="0" xfId="1" applyNumberFormat="1" applyFont="1" applyFill="1" applyBorder="1"/>
    <xf numFmtId="166" fontId="2" fillId="4" borderId="0" xfId="4" applyNumberFormat="1" applyFont="1" applyFill="1" applyBorder="1" applyAlignment="1">
      <alignment horizontal="left"/>
    </xf>
    <xf numFmtId="0" fontId="7" fillId="3" borderId="0" xfId="1" applyNumberFormat="1" applyFont="1" applyFill="1" applyBorder="1"/>
    <xf numFmtId="166" fontId="20" fillId="4" borderId="0" xfId="4" applyNumberFormat="1" applyFont="1" applyFill="1" applyBorder="1" applyAlignment="1">
      <alignment horizontal="left"/>
    </xf>
    <xf numFmtId="166" fontId="2" fillId="2" borderId="5" xfId="4" applyNumberFormat="1" applyFont="1" applyFill="1" applyBorder="1" applyAlignment="1">
      <alignment horizontal="center"/>
    </xf>
    <xf numFmtId="0" fontId="22" fillId="2" borderId="0" xfId="1" applyFont="1" applyFill="1" applyBorder="1"/>
    <xf numFmtId="166" fontId="2" fillId="3" borderId="5" xfId="4" applyNumberFormat="1" applyFont="1" applyFill="1" applyBorder="1" applyAlignment="1">
      <alignment horizontal="center"/>
    </xf>
    <xf numFmtId="0" fontId="22" fillId="3" borderId="0" xfId="1" applyFont="1" applyFill="1" applyBorder="1"/>
    <xf numFmtId="166" fontId="2" fillId="4" borderId="5" xfId="4" applyNumberFormat="1" applyFont="1" applyFill="1" applyBorder="1" applyAlignment="1">
      <alignment horizontal="center"/>
    </xf>
    <xf numFmtId="166" fontId="2" fillId="2" borderId="0" xfId="4" applyNumberFormat="1" applyFont="1" applyFill="1" applyBorder="1" applyAlignment="1">
      <alignment horizontal="left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 vertical="center"/>
    </xf>
    <xf numFmtId="168" fontId="2" fillId="2" borderId="5" xfId="4" applyNumberFormat="1" applyFont="1" applyFill="1" applyBorder="1" applyAlignment="1">
      <alignment horizontal="center"/>
    </xf>
    <xf numFmtId="0" fontId="20" fillId="3" borderId="0" xfId="4" applyFont="1" applyFill="1" applyBorder="1"/>
    <xf numFmtId="0" fontId="20" fillId="0" borderId="2" xfId="1" applyFont="1" applyBorder="1"/>
    <xf numFmtId="0" fontId="20" fillId="0" borderId="2" xfId="4" applyFont="1" applyBorder="1" applyAlignment="1">
      <alignment wrapText="1"/>
    </xf>
    <xf numFmtId="44" fontId="2" fillId="0" borderId="0" xfId="9" applyFont="1" applyBorder="1" applyAlignment="1">
      <alignment horizontal="center"/>
    </xf>
    <xf numFmtId="9" fontId="2" fillId="0" borderId="0" xfId="6" applyFont="1" applyBorder="1" applyAlignment="1">
      <alignment horizontal="center"/>
    </xf>
    <xf numFmtId="44" fontId="2" fillId="0" borderId="0" xfId="4" applyNumberFormat="1" applyBorder="1" applyAlignment="1">
      <alignment horizontal="center"/>
    </xf>
    <xf numFmtId="1" fontId="20" fillId="0" borderId="0" xfId="4" applyNumberFormat="1" applyFont="1" applyBorder="1" applyAlignment="1">
      <alignment horizontal="center" wrapText="1"/>
    </xf>
    <xf numFmtId="44" fontId="2" fillId="14" borderId="0" xfId="9" applyFont="1" applyFill="1" applyBorder="1" applyAlignment="1">
      <alignment horizontal="center"/>
    </xf>
    <xf numFmtId="0" fontId="2" fillId="14" borderId="0" xfId="4" applyFill="1" applyBorder="1" applyAlignment="1">
      <alignment horizontal="center"/>
    </xf>
    <xf numFmtId="44" fontId="2" fillId="14" borderId="1" xfId="4" applyNumberFormat="1" applyFill="1" applyBorder="1" applyAlignment="1">
      <alignment horizontal="center"/>
    </xf>
    <xf numFmtId="0" fontId="22" fillId="2" borderId="0" xfId="4" applyFont="1" applyFill="1" applyBorder="1"/>
    <xf numFmtId="166" fontId="2" fillId="3" borderId="5" xfId="4" applyNumberFormat="1" applyFill="1" applyBorder="1" applyAlignment="1">
      <alignment horizontal="center"/>
    </xf>
    <xf numFmtId="0" fontId="20" fillId="2" borderId="0" xfId="4" applyFont="1" applyFill="1" applyBorder="1"/>
    <xf numFmtId="0" fontId="2" fillId="9" borderId="0" xfId="4" applyFont="1" applyFill="1" applyBorder="1"/>
    <xf numFmtId="0" fontId="20" fillId="5" borderId="0" xfId="4" applyFont="1" applyFill="1" applyBorder="1"/>
    <xf numFmtId="0" fontId="12" fillId="5" borderId="0" xfId="4" applyFont="1" applyFill="1" applyBorder="1"/>
    <xf numFmtId="0" fontId="22" fillId="5" borderId="0" xfId="4" applyFont="1" applyFill="1" applyBorder="1"/>
    <xf numFmtId="1" fontId="2" fillId="2" borderId="0" xfId="4" applyNumberFormat="1" applyFill="1" applyBorder="1"/>
    <xf numFmtId="41" fontId="2" fillId="3" borderId="0" xfId="9" applyNumberFormat="1" applyFont="1" applyFill="1" applyBorder="1" applyAlignment="1">
      <alignment horizontal="center"/>
    </xf>
    <xf numFmtId="0" fontId="23" fillId="2" borderId="0" xfId="1" applyFont="1" applyFill="1" applyBorder="1"/>
    <xf numFmtId="2" fontId="23" fillId="2" borderId="0" xfId="1" applyNumberFormat="1" applyFont="1" applyFill="1" applyBorder="1"/>
    <xf numFmtId="166" fontId="2" fillId="3" borderId="0" xfId="4" applyNumberFormat="1" applyFont="1" applyFill="1" applyBorder="1" applyAlignment="1">
      <alignment horizontal="left"/>
    </xf>
    <xf numFmtId="0" fontId="12" fillId="4" borderId="0" xfId="4" applyFont="1" applyFill="1" applyBorder="1"/>
    <xf numFmtId="166" fontId="2" fillId="3" borderId="0" xfId="4" applyNumberFormat="1" applyFont="1" applyFill="1" applyBorder="1" applyAlignment="1">
      <alignment horizontal="center"/>
    </xf>
    <xf numFmtId="166" fontId="2" fillId="0" borderId="0" xfId="4" applyNumberFormat="1" applyFont="1" applyFill="1" applyBorder="1" applyAlignment="1">
      <alignment horizontal="center"/>
    </xf>
    <xf numFmtId="166" fontId="2" fillId="0" borderId="5" xfId="4" applyNumberFormat="1" applyFont="1" applyFill="1" applyBorder="1" applyAlignment="1">
      <alignment horizontal="center"/>
    </xf>
    <xf numFmtId="164" fontId="2" fillId="15" borderId="0" xfId="4" applyNumberFormat="1" applyFill="1" applyBorder="1" applyAlignment="1">
      <alignment horizontal="right"/>
    </xf>
    <xf numFmtId="164" fontId="2" fillId="15" borderId="0" xfId="4" applyNumberFormat="1" applyFill="1" applyBorder="1"/>
    <xf numFmtId="164" fontId="6" fillId="16" borderId="0" xfId="4" applyNumberFormat="1" applyFont="1" applyFill="1" applyBorder="1" applyAlignment="1">
      <alignment horizontal="right"/>
    </xf>
    <xf numFmtId="166" fontId="2" fillId="3" borderId="0" xfId="4" applyNumberFormat="1" applyFont="1" applyFill="1" applyBorder="1" applyAlignment="1">
      <alignment horizontal="center"/>
    </xf>
    <xf numFmtId="166" fontId="2" fillId="0" borderId="8" xfId="4" applyNumberFormat="1" applyFont="1" applyFill="1" applyBorder="1" applyAlignment="1">
      <alignment horizontal="center"/>
    </xf>
    <xf numFmtId="2" fontId="3" fillId="6" borderId="2" xfId="1" applyNumberFormat="1" applyFont="1" applyFill="1" applyBorder="1" applyAlignment="1"/>
    <xf numFmtId="0" fontId="2" fillId="0" borderId="0" xfId="1" applyBorder="1" applyAlignment="1"/>
    <xf numFmtId="0" fontId="2" fillId="0" borderId="2" xfId="1" applyBorder="1" applyAlignment="1">
      <alignment wrapText="1"/>
    </xf>
    <xf numFmtId="0" fontId="2" fillId="0" borderId="0" xfId="1" applyBorder="1" applyAlignment="1">
      <alignment wrapText="1"/>
    </xf>
    <xf numFmtId="0" fontId="2" fillId="0" borderId="2" xfId="1" applyBorder="1" applyAlignment="1">
      <alignment vertical="top" wrapText="1"/>
    </xf>
    <xf numFmtId="0" fontId="2" fillId="0" borderId="2" xfId="1" applyBorder="1" applyAlignment="1"/>
    <xf numFmtId="2" fontId="3" fillId="6" borderId="0" xfId="1" applyNumberFormat="1" applyFont="1" applyFill="1" applyBorder="1" applyAlignment="1"/>
    <xf numFmtId="0" fontId="2" fillId="2" borderId="2" xfId="1" applyFill="1" applyBorder="1" applyAlignment="1">
      <alignment vertical="top" wrapText="1"/>
    </xf>
    <xf numFmtId="0" fontId="2" fillId="0" borderId="0" xfId="1" applyAlignment="1">
      <alignment wrapText="1"/>
    </xf>
    <xf numFmtId="0" fontId="3" fillId="7" borderId="5" xfId="1" applyFont="1" applyFill="1" applyBorder="1" applyAlignment="1"/>
    <xf numFmtId="0" fontId="2" fillId="0" borderId="5" xfId="1" applyBorder="1" applyAlignment="1"/>
    <xf numFmtId="0" fontId="3" fillId="7" borderId="0" xfId="1" applyFont="1" applyFill="1" applyBorder="1" applyAlignment="1"/>
    <xf numFmtId="0" fontId="4" fillId="7" borderId="7" xfId="1" applyFont="1" applyFill="1" applyBorder="1" applyAlignment="1"/>
    <xf numFmtId="0" fontId="2" fillId="0" borderId="7" xfId="1" applyBorder="1" applyAlignment="1"/>
    <xf numFmtId="2" fontId="3" fillId="6" borderId="2" xfId="4" applyNumberFormat="1" applyFont="1" applyFill="1" applyBorder="1" applyAlignment="1"/>
    <xf numFmtId="0" fontId="2" fillId="0" borderId="0" xfId="4" applyBorder="1" applyAlignment="1"/>
    <xf numFmtId="0" fontId="3" fillId="7" borderId="5" xfId="4" applyFont="1" applyFill="1" applyBorder="1" applyAlignment="1"/>
    <xf numFmtId="0" fontId="2" fillId="0" borderId="5" xfId="4" applyBorder="1" applyAlignment="1"/>
    <xf numFmtId="0" fontId="3" fillId="7" borderId="0" xfId="4" applyFont="1" applyFill="1" applyBorder="1" applyAlignment="1"/>
    <xf numFmtId="0" fontId="4" fillId="7" borderId="3" xfId="4" applyFont="1" applyFill="1" applyBorder="1" applyAlignment="1"/>
    <xf numFmtId="0" fontId="2" fillId="0" borderId="3" xfId="4" applyBorder="1" applyAlignment="1"/>
    <xf numFmtId="0" fontId="2" fillId="2" borderId="2" xfId="4" applyFill="1" applyBorder="1" applyAlignment="1">
      <alignment vertical="top" wrapText="1"/>
    </xf>
    <xf numFmtId="0" fontId="2" fillId="0" borderId="0" xfId="4" applyBorder="1" applyAlignment="1">
      <alignment wrapText="1"/>
    </xf>
    <xf numFmtId="0" fontId="2" fillId="0" borderId="2" xfId="4" applyBorder="1" applyAlignment="1">
      <alignment wrapText="1"/>
    </xf>
    <xf numFmtId="0" fontId="2" fillId="0" borderId="2" xfId="4" applyBorder="1" applyAlignment="1">
      <alignment vertical="top" wrapText="1"/>
    </xf>
    <xf numFmtId="0" fontId="2" fillId="0" borderId="2" xfId="4" applyBorder="1" applyAlignment="1"/>
    <xf numFmtId="166" fontId="2" fillId="3" borderId="0" xfId="4" applyNumberFormat="1" applyFont="1" applyFill="1" applyBorder="1" applyAlignment="1">
      <alignment horizontal="center"/>
    </xf>
    <xf numFmtId="166" fontId="2" fillId="3" borderId="0" xfId="4" applyNumberFormat="1" applyFill="1" applyBorder="1" applyAlignment="1">
      <alignment horizontal="center"/>
    </xf>
    <xf numFmtId="166" fontId="2" fillId="2" borderId="0" xfId="4" applyNumberFormat="1" applyFill="1" applyBorder="1" applyAlignment="1">
      <alignment horizontal="center"/>
    </xf>
    <xf numFmtId="2" fontId="3" fillId="6" borderId="2" xfId="3" applyNumberFormat="1" applyFont="1" applyFill="1" applyBorder="1" applyAlignment="1"/>
    <xf numFmtId="0" fontId="2" fillId="0" borderId="0" xfId="3" applyBorder="1" applyAlignment="1"/>
    <xf numFmtId="0" fontId="2" fillId="0" borderId="2" xfId="3" applyBorder="1" applyAlignment="1">
      <alignment vertical="top" wrapText="1"/>
    </xf>
    <xf numFmtId="0" fontId="2" fillId="0" borderId="2" xfId="3" applyBorder="1" applyAlignment="1"/>
    <xf numFmtId="2" fontId="3" fillId="6" borderId="2" xfId="3" applyNumberFormat="1" applyFont="1" applyFill="1" applyBorder="1" applyAlignment="1">
      <alignment wrapText="1"/>
    </xf>
    <xf numFmtId="0" fontId="2" fillId="0" borderId="0" xfId="3" applyBorder="1" applyAlignment="1">
      <alignment wrapText="1"/>
    </xf>
    <xf numFmtId="0" fontId="2" fillId="0" borderId="4" xfId="3" applyBorder="1" applyAlignment="1">
      <alignment wrapText="1"/>
    </xf>
    <xf numFmtId="0" fontId="2" fillId="0" borderId="2" xfId="3" applyBorder="1" applyAlignment="1">
      <alignment wrapText="1"/>
    </xf>
    <xf numFmtId="0" fontId="3" fillId="7" borderId="5" xfId="3" applyFont="1" applyFill="1" applyBorder="1" applyAlignment="1"/>
    <xf numFmtId="0" fontId="5" fillId="7" borderId="5" xfId="3" applyFont="1" applyFill="1" applyBorder="1" applyAlignment="1"/>
    <xf numFmtId="0" fontId="3" fillId="7" borderId="0" xfId="3" applyFont="1" applyFill="1" applyBorder="1" applyAlignment="1"/>
    <xf numFmtId="0" fontId="5" fillId="7" borderId="0" xfId="3" applyFont="1" applyFill="1" applyBorder="1" applyAlignment="1"/>
    <xf numFmtId="0" fontId="4" fillId="7" borderId="7" xfId="3" applyFont="1" applyFill="1" applyBorder="1" applyAlignment="1"/>
    <xf numFmtId="0" fontId="5" fillId="7" borderId="7" xfId="3" applyFont="1" applyFill="1" applyBorder="1" applyAlignment="1"/>
    <xf numFmtId="0" fontId="2" fillId="2" borderId="2" xfId="3" applyFill="1" applyBorder="1" applyAlignment="1">
      <alignment vertical="top" wrapText="1"/>
    </xf>
    <xf numFmtId="2" fontId="3" fillId="6" borderId="2" xfId="2" applyNumberFormat="1" applyFont="1" applyFill="1" applyBorder="1" applyAlignment="1"/>
    <xf numFmtId="0" fontId="2" fillId="0" borderId="0" xfId="2" applyBorder="1" applyAlignment="1"/>
    <xf numFmtId="0" fontId="2" fillId="0" borderId="2" xfId="2" applyBorder="1" applyAlignment="1">
      <alignment vertical="top" wrapText="1"/>
    </xf>
    <xf numFmtId="0" fontId="2" fillId="0" borderId="2" xfId="2" applyBorder="1" applyAlignment="1"/>
    <xf numFmtId="2" fontId="3" fillId="6" borderId="2" xfId="2" applyNumberFormat="1" applyFont="1" applyFill="1" applyBorder="1" applyAlignment="1">
      <alignment wrapText="1"/>
    </xf>
    <xf numFmtId="0" fontId="2" fillId="0" borderId="0" xfId="2" applyAlignment="1">
      <alignment wrapText="1"/>
    </xf>
    <xf numFmtId="0" fontId="2" fillId="0" borderId="4" xfId="2" applyBorder="1" applyAlignment="1">
      <alignment wrapText="1"/>
    </xf>
    <xf numFmtId="0" fontId="2" fillId="0" borderId="2" xfId="2" applyBorder="1" applyAlignment="1">
      <alignment wrapText="1"/>
    </xf>
    <xf numFmtId="0" fontId="2" fillId="0" borderId="0" xfId="2" applyAlignment="1"/>
    <xf numFmtId="0" fontId="2" fillId="0" borderId="4" xfId="2" applyBorder="1" applyAlignment="1"/>
    <xf numFmtId="0" fontId="18" fillId="12" borderId="0" xfId="0" applyFont="1" applyFill="1" applyBorder="1" applyAlignment="1">
      <alignment horizontal="center" vertical="center" wrapText="1"/>
    </xf>
    <xf numFmtId="0" fontId="2" fillId="11" borderId="0" xfId="4" applyFont="1" applyFill="1" applyBorder="1"/>
    <xf numFmtId="166" fontId="7" fillId="3" borderId="0" xfId="4" applyNumberFormat="1" applyFont="1" applyFill="1" applyBorder="1" applyAlignment="1">
      <alignment horizontal="left"/>
    </xf>
    <xf numFmtId="41" fontId="2" fillId="2" borderId="0" xfId="9" applyNumberFormat="1" applyFont="1" applyFill="1" applyBorder="1" applyAlignment="1"/>
    <xf numFmtId="41" fontId="2" fillId="5" borderId="0" xfId="9" applyNumberFormat="1" applyFont="1" applyFill="1" applyBorder="1" applyAlignment="1"/>
    <xf numFmtId="41" fontId="7" fillId="2" borderId="0" xfId="9" applyNumberFormat="1" applyFont="1" applyFill="1" applyBorder="1" applyAlignment="1"/>
    <xf numFmtId="41" fontId="7" fillId="5" borderId="0" xfId="9" applyNumberFormat="1" applyFont="1" applyFill="1" applyBorder="1" applyAlignment="1"/>
    <xf numFmtId="166" fontId="2" fillId="3" borderId="1" xfId="4" applyNumberFormat="1" applyFill="1" applyBorder="1" applyAlignment="1">
      <alignment horizontal="center"/>
    </xf>
    <xf numFmtId="0" fontId="2" fillId="10" borderId="0" xfId="1" applyFill="1"/>
    <xf numFmtId="164" fontId="2" fillId="2" borderId="8" xfId="1" applyNumberFormat="1" applyFont="1" applyFill="1" applyBorder="1" applyAlignment="1">
      <alignment horizontal="right"/>
    </xf>
    <xf numFmtId="164" fontId="2" fillId="2" borderId="3" xfId="1" applyNumberFormat="1" applyFont="1" applyFill="1" applyBorder="1" applyAlignment="1">
      <alignment horizontal="right"/>
    </xf>
    <xf numFmtId="0" fontId="7" fillId="3" borderId="8" xfId="1" applyFont="1" applyFill="1" applyBorder="1"/>
    <xf numFmtId="0" fontId="2" fillId="2" borderId="0" xfId="1" applyFont="1" applyFill="1"/>
    <xf numFmtId="0" fontId="2" fillId="2" borderId="0" xfId="1" applyFont="1" applyFill="1" applyAlignment="1">
      <alignment horizontal="right"/>
    </xf>
    <xf numFmtId="0" fontId="2" fillId="0" borderId="5" xfId="1" applyFont="1" applyBorder="1" applyAlignment="1"/>
    <xf numFmtId="0" fontId="2" fillId="0" borderId="0" xfId="1" applyFont="1" applyBorder="1" applyAlignment="1"/>
    <xf numFmtId="0" fontId="2" fillId="0" borderId="7" xfId="1" applyFont="1" applyBorder="1" applyAlignment="1"/>
    <xf numFmtId="0" fontId="2" fillId="3" borderId="3" xfId="1" applyFont="1" applyFill="1" applyBorder="1"/>
    <xf numFmtId="164" fontId="2" fillId="11" borderId="0" xfId="1" applyNumberFormat="1" applyFont="1" applyFill="1" applyBorder="1" applyAlignment="1">
      <alignment horizontal="right"/>
    </xf>
    <xf numFmtId="0" fontId="2" fillId="10" borderId="0" xfId="1" applyFont="1" applyFill="1" applyBorder="1"/>
    <xf numFmtId="0" fontId="2" fillId="10" borderId="0" xfId="1" applyFill="1" applyBorder="1"/>
    <xf numFmtId="164" fontId="2" fillId="3" borderId="0" xfId="1" applyNumberFormat="1" applyFill="1" applyBorder="1" applyAlignment="1">
      <alignment horizontal="left"/>
    </xf>
  </cellXfs>
  <cellStyles count="10">
    <cellStyle name="Currency" xfId="9" builtinId="4"/>
    <cellStyle name="Hyperlink" xfId="8" builtinId="8"/>
    <cellStyle name="Normal" xfId="0" builtinId="0"/>
    <cellStyle name="Normal_Sheet1" xfId="1" xr:uid="{00000000-0005-0000-0000-000001000000}"/>
    <cellStyle name="Normal_Sheet2" xfId="2" xr:uid="{00000000-0005-0000-0000-000002000000}"/>
    <cellStyle name="Normal_Sheet4" xfId="3" xr:uid="{00000000-0005-0000-0000-000003000000}"/>
    <cellStyle name="Normal_Sheet7" xfId="4" xr:uid="{00000000-0005-0000-0000-000004000000}"/>
    <cellStyle name="Normal_Sophia van Zijl VAL-PPL" xfId="5" xr:uid="{00000000-0005-0000-0000-000005000000}"/>
    <cellStyle name="Percent" xfId="6" builtinId="5"/>
    <cellStyle name="Style 1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326DA6"/>
      <rgbColor rgb="00E1F0FF"/>
      <rgbColor rgb="00CCFFCC"/>
      <rgbColor rgb="00FFFF99"/>
      <rgbColor rgb="00B3D9FF"/>
      <rgbColor rgb="00E0EFF4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3"/>
  <sheetViews>
    <sheetView topLeftCell="A136" zoomScaleNormal="100" workbookViewId="0">
      <selection activeCell="B42" sqref="B42"/>
    </sheetView>
  </sheetViews>
  <sheetFormatPr defaultRowHeight="12.5" x14ac:dyDescent="0.25"/>
  <cols>
    <col min="1" max="1" width="2.7265625" customWidth="1"/>
    <col min="2" max="2" width="79" customWidth="1"/>
    <col min="3" max="3" width="0.7265625" hidden="1" customWidth="1"/>
    <col min="4" max="7" width="13.7265625" customWidth="1"/>
  </cols>
  <sheetData>
    <row r="1" spans="1:14" ht="15.5" x14ac:dyDescent="0.35">
      <c r="A1" s="1"/>
      <c r="B1" s="1"/>
      <c r="C1" s="1"/>
      <c r="D1" s="2"/>
      <c r="E1" s="2"/>
      <c r="F1" s="2"/>
      <c r="G1" s="1"/>
      <c r="H1" s="1"/>
      <c r="I1" s="244" t="s">
        <v>69</v>
      </c>
      <c r="J1" s="245"/>
      <c r="K1" s="245"/>
      <c r="L1" s="245"/>
      <c r="M1" s="245"/>
      <c r="N1" s="245"/>
    </row>
    <row r="2" spans="1:14" ht="15.5" x14ac:dyDescent="0.35">
      <c r="A2" s="1"/>
      <c r="B2" s="253" t="s">
        <v>111</v>
      </c>
      <c r="C2" s="253"/>
      <c r="D2" s="254"/>
      <c r="E2" s="254"/>
      <c r="F2" s="254"/>
      <c r="G2" s="254"/>
      <c r="H2" s="1"/>
      <c r="I2" s="251" t="s">
        <v>76</v>
      </c>
      <c r="J2" s="247"/>
      <c r="K2" s="247"/>
      <c r="L2" s="247"/>
      <c r="M2" s="247"/>
      <c r="N2" s="247"/>
    </row>
    <row r="3" spans="1:14" ht="15.5" x14ac:dyDescent="0.35">
      <c r="A3" s="1"/>
      <c r="B3" s="255" t="s">
        <v>109</v>
      </c>
      <c r="C3" s="255"/>
      <c r="D3" s="245"/>
      <c r="E3" s="245"/>
      <c r="F3" s="245"/>
      <c r="G3" s="245"/>
      <c r="H3" s="1"/>
      <c r="I3" s="246"/>
      <c r="J3" s="247"/>
      <c r="K3" s="247"/>
      <c r="L3" s="247"/>
      <c r="M3" s="247"/>
      <c r="N3" s="247"/>
    </row>
    <row r="4" spans="1:14" ht="15" thickBot="1" x14ac:dyDescent="0.4">
      <c r="A4" s="1"/>
      <c r="B4" s="256" t="s">
        <v>112</v>
      </c>
      <c r="C4" s="256"/>
      <c r="D4" s="257"/>
      <c r="E4" s="257"/>
      <c r="F4" s="257"/>
      <c r="G4" s="257"/>
      <c r="H4" s="1"/>
      <c r="I4" s="246"/>
      <c r="J4" s="247"/>
      <c r="K4" s="247"/>
      <c r="L4" s="247"/>
      <c r="M4" s="247"/>
      <c r="N4" s="247"/>
    </row>
    <row r="5" spans="1:14" ht="14" x14ac:dyDescent="0.35">
      <c r="A5" s="1"/>
      <c r="B5" s="3"/>
      <c r="C5" s="3"/>
      <c r="D5" s="4">
        <f>+E5+1</f>
        <v>2020</v>
      </c>
      <c r="E5" s="4">
        <f>+F5+1</f>
        <v>2019</v>
      </c>
      <c r="F5" s="4">
        <f>+G5+1</f>
        <v>2018</v>
      </c>
      <c r="G5" s="4">
        <v>2017</v>
      </c>
      <c r="H5" s="1"/>
      <c r="I5" s="246"/>
      <c r="J5" s="247"/>
      <c r="K5" s="247"/>
      <c r="L5" s="247"/>
      <c r="M5" s="247"/>
      <c r="N5" s="247"/>
    </row>
    <row r="6" spans="1:14" ht="14" thickBot="1" x14ac:dyDescent="0.4">
      <c r="A6" s="1"/>
      <c r="B6" s="3"/>
      <c r="C6" s="3"/>
      <c r="D6" s="5" t="str">
        <f>+G6</f>
        <v>$'000</v>
      </c>
      <c r="E6" s="5" t="str">
        <f>+G6</f>
        <v>$'000</v>
      </c>
      <c r="F6" s="5" t="str">
        <f>+G6</f>
        <v>$'000</v>
      </c>
      <c r="G6" s="5" t="s">
        <v>82</v>
      </c>
      <c r="H6" s="1"/>
      <c r="I6" s="246"/>
      <c r="J6" s="247"/>
      <c r="K6" s="247"/>
      <c r="L6" s="247"/>
      <c r="M6" s="247"/>
      <c r="N6" s="247"/>
    </row>
    <row r="7" spans="1:14" ht="13.5" x14ac:dyDescent="0.35">
      <c r="A7" s="1"/>
      <c r="B7" s="200" t="s">
        <v>207</v>
      </c>
      <c r="C7" s="3"/>
      <c r="D7" s="6">
        <v>116044</v>
      </c>
      <c r="E7" s="6">
        <v>102586</v>
      </c>
      <c r="F7" s="6">
        <v>83705</v>
      </c>
      <c r="G7" s="6">
        <v>79187</v>
      </c>
      <c r="H7" s="1"/>
      <c r="I7" s="246"/>
      <c r="J7" s="247"/>
      <c r="K7" s="247"/>
      <c r="L7" s="247"/>
      <c r="M7" s="247"/>
      <c r="N7" s="247"/>
    </row>
    <row r="8" spans="1:14" ht="13.5" x14ac:dyDescent="0.35">
      <c r="A8" s="3"/>
      <c r="B8" s="16" t="s">
        <v>114</v>
      </c>
      <c r="C8" s="7"/>
      <c r="D8" s="174">
        <v>27153</v>
      </c>
      <c r="E8" s="174">
        <v>27700</v>
      </c>
      <c r="F8" s="174">
        <v>28160</v>
      </c>
      <c r="G8" s="174">
        <v>7546</v>
      </c>
      <c r="H8" s="3"/>
      <c r="I8" s="246"/>
      <c r="J8" s="247"/>
      <c r="K8" s="247"/>
      <c r="L8" s="247"/>
      <c r="M8" s="247"/>
      <c r="N8" s="247"/>
    </row>
    <row r="9" spans="1:14" ht="13.5" x14ac:dyDescent="0.35">
      <c r="A9" s="1" t="s">
        <v>208</v>
      </c>
      <c r="B9" s="9" t="s">
        <v>115</v>
      </c>
      <c r="C9" s="9"/>
      <c r="D9" s="10">
        <v>478</v>
      </c>
      <c r="E9" s="10">
        <v>723</v>
      </c>
      <c r="F9" s="10">
        <v>1343</v>
      </c>
      <c r="G9" s="10">
        <v>1589</v>
      </c>
      <c r="H9" s="1"/>
      <c r="I9" s="246"/>
      <c r="J9" s="247"/>
      <c r="K9" s="247"/>
      <c r="L9" s="247"/>
      <c r="M9" s="247"/>
      <c r="N9" s="247"/>
    </row>
    <row r="10" spans="1:14" ht="13.5" x14ac:dyDescent="0.35">
      <c r="A10" s="1"/>
      <c r="B10" s="183" t="s">
        <v>116</v>
      </c>
      <c r="C10" s="176"/>
      <c r="D10" s="177">
        <f t="shared" ref="D10:F10" si="0">SUM(D8:D9)</f>
        <v>27631</v>
      </c>
      <c r="E10" s="177">
        <f t="shared" si="0"/>
        <v>28423</v>
      </c>
      <c r="F10" s="177">
        <f t="shared" si="0"/>
        <v>29503</v>
      </c>
      <c r="G10" s="177">
        <f>SUM(G8:G9)</f>
        <v>9135</v>
      </c>
      <c r="H10" s="1"/>
      <c r="I10" s="246"/>
      <c r="J10" s="247"/>
      <c r="K10" s="247"/>
      <c r="L10" s="247"/>
      <c r="M10" s="247"/>
      <c r="N10" s="247"/>
    </row>
    <row r="11" spans="1:14" ht="13.5" x14ac:dyDescent="0.35">
      <c r="A11" s="1"/>
      <c r="B11" s="187" t="s">
        <v>117</v>
      </c>
      <c r="C11" s="3"/>
      <c r="D11" s="10"/>
      <c r="E11" s="10"/>
      <c r="F11" s="10"/>
      <c r="G11" s="10"/>
      <c r="H11" s="1"/>
      <c r="I11" s="246"/>
      <c r="J11" s="247"/>
      <c r="K11" s="247"/>
      <c r="L11" s="247"/>
      <c r="M11" s="247"/>
      <c r="N11" s="247"/>
    </row>
    <row r="12" spans="1:14" ht="13.5" x14ac:dyDescent="0.35">
      <c r="A12" s="1"/>
      <c r="B12" s="16" t="s">
        <v>122</v>
      </c>
      <c r="C12" s="7"/>
      <c r="D12" s="174">
        <v>-3166</v>
      </c>
      <c r="E12" s="174">
        <v>-719</v>
      </c>
      <c r="F12" s="174">
        <v>-2043</v>
      </c>
      <c r="G12" s="174"/>
      <c r="H12" s="1"/>
      <c r="I12" s="246"/>
      <c r="J12" s="247"/>
      <c r="K12" s="247"/>
      <c r="L12" s="247"/>
      <c r="M12" s="247"/>
      <c r="N12" s="247"/>
    </row>
    <row r="13" spans="1:14" ht="13.5" x14ac:dyDescent="0.35">
      <c r="A13" s="1"/>
      <c r="B13" s="9" t="s">
        <v>118</v>
      </c>
      <c r="C13" s="9"/>
      <c r="D13" s="10">
        <v>90</v>
      </c>
      <c r="E13" s="10">
        <v>68</v>
      </c>
      <c r="F13" s="10">
        <v>40</v>
      </c>
      <c r="G13" s="10">
        <v>62</v>
      </c>
      <c r="H13" s="1"/>
      <c r="I13" s="246"/>
      <c r="J13" s="247"/>
      <c r="K13" s="247"/>
      <c r="L13" s="247"/>
      <c r="M13" s="247"/>
      <c r="N13" s="247"/>
    </row>
    <row r="14" spans="1:14" ht="13.5" x14ac:dyDescent="0.35">
      <c r="A14" s="1"/>
      <c r="B14" s="16" t="s">
        <v>119</v>
      </c>
      <c r="C14" s="11"/>
      <c r="D14" s="8"/>
      <c r="E14" s="8"/>
      <c r="F14" s="8">
        <v>-2070</v>
      </c>
      <c r="G14" s="8"/>
      <c r="H14" s="1"/>
      <c r="I14" s="246"/>
      <c r="J14" s="247"/>
      <c r="K14" s="247"/>
      <c r="L14" s="247"/>
      <c r="M14" s="247"/>
      <c r="N14" s="247"/>
    </row>
    <row r="15" spans="1:14" ht="13.5" x14ac:dyDescent="0.35">
      <c r="A15" s="1"/>
      <c r="B15" s="175" t="s">
        <v>121</v>
      </c>
      <c r="C15" s="158"/>
      <c r="D15" s="159">
        <v>-17202</v>
      </c>
      <c r="E15" s="159">
        <v>-14484</v>
      </c>
      <c r="F15" s="159">
        <v>-6549</v>
      </c>
      <c r="G15" s="159">
        <v>-4679</v>
      </c>
      <c r="H15" s="1"/>
      <c r="I15" s="246"/>
      <c r="J15" s="247"/>
      <c r="K15" s="247"/>
      <c r="L15" s="247"/>
      <c r="M15" s="247"/>
      <c r="N15" s="247"/>
    </row>
    <row r="16" spans="1:14" ht="13.5" x14ac:dyDescent="0.35">
      <c r="A16" s="1"/>
      <c r="B16" s="16" t="s">
        <v>123</v>
      </c>
      <c r="C16" s="176"/>
      <c r="D16" s="8">
        <v>402</v>
      </c>
      <c r="E16" s="8">
        <v>170</v>
      </c>
      <c r="F16" s="8"/>
      <c r="G16" s="8"/>
      <c r="H16" s="1"/>
      <c r="I16" s="246"/>
      <c r="J16" s="247"/>
      <c r="K16" s="247"/>
      <c r="L16" s="247"/>
      <c r="M16" s="247"/>
      <c r="N16" s="247"/>
    </row>
    <row r="17" spans="1:14" ht="13.5" x14ac:dyDescent="0.35">
      <c r="A17" s="1"/>
      <c r="B17" s="185" t="s">
        <v>120</v>
      </c>
      <c r="C17" s="160"/>
      <c r="D17" s="180">
        <f t="shared" ref="D17:F17" si="1">SUM(D7,D10:D16)</f>
        <v>123799</v>
      </c>
      <c r="E17" s="180">
        <f t="shared" si="1"/>
        <v>116044</v>
      </c>
      <c r="F17" s="180">
        <f t="shared" si="1"/>
        <v>102586</v>
      </c>
      <c r="G17" s="180">
        <f>SUM(G7,G10:G16)</f>
        <v>83705</v>
      </c>
      <c r="H17" s="1"/>
      <c r="I17" s="246"/>
      <c r="J17" s="247"/>
      <c r="K17" s="247"/>
      <c r="L17" s="247"/>
      <c r="M17" s="247"/>
      <c r="N17" s="247"/>
    </row>
    <row r="18" spans="1:14" ht="13.5" x14ac:dyDescent="0.35">
      <c r="A18" s="1"/>
      <c r="B18" s="11"/>
      <c r="C18" s="11"/>
      <c r="D18" s="8"/>
      <c r="E18" s="8"/>
      <c r="F18" s="8"/>
      <c r="G18" s="8"/>
      <c r="H18" s="1"/>
      <c r="I18" s="246"/>
      <c r="J18" s="247"/>
      <c r="K18" s="247"/>
      <c r="L18" s="247"/>
      <c r="M18" s="247"/>
      <c r="N18" s="247"/>
    </row>
    <row r="19" spans="1:14" ht="13.5" x14ac:dyDescent="0.35">
      <c r="A19" s="1"/>
      <c r="B19" s="9"/>
      <c r="C19" s="9"/>
      <c r="D19" s="10"/>
      <c r="E19" s="10"/>
      <c r="F19" s="10"/>
      <c r="G19" s="10"/>
      <c r="H19" s="1"/>
      <c r="I19" s="246"/>
      <c r="J19" s="247"/>
      <c r="K19" s="247"/>
      <c r="L19" s="247"/>
      <c r="M19" s="247"/>
      <c r="N19" s="247"/>
    </row>
    <row r="20" spans="1:14" ht="13.5" x14ac:dyDescent="0.35">
      <c r="A20" s="1"/>
      <c r="B20" s="7"/>
      <c r="C20" s="7"/>
      <c r="D20" s="12"/>
      <c r="E20" s="12"/>
      <c r="F20" s="12"/>
      <c r="G20" s="12"/>
      <c r="H20" s="1"/>
      <c r="I20" s="246"/>
      <c r="J20" s="247"/>
      <c r="K20" s="247"/>
      <c r="L20" s="247"/>
      <c r="M20" s="247"/>
      <c r="N20" s="247"/>
    </row>
    <row r="21" spans="1:14" ht="13.5" x14ac:dyDescent="0.35">
      <c r="A21" s="1"/>
      <c r="B21" s="162"/>
      <c r="C21" s="162"/>
      <c r="D21" s="163"/>
      <c r="E21" s="163"/>
      <c r="F21" s="163"/>
      <c r="G21" s="163"/>
      <c r="H21" s="1"/>
      <c r="I21" s="246"/>
      <c r="J21" s="247"/>
      <c r="K21" s="247"/>
      <c r="L21" s="247"/>
      <c r="M21" s="247"/>
      <c r="N21" s="247"/>
    </row>
    <row r="22" spans="1:14" ht="13.5" x14ac:dyDescent="0.35">
      <c r="A22" s="1"/>
      <c r="B22" s="7"/>
      <c r="C22" s="7"/>
      <c r="D22" s="12"/>
      <c r="E22" s="12"/>
      <c r="F22" s="12"/>
      <c r="G22" s="12"/>
      <c r="H22" s="1"/>
      <c r="I22" s="246"/>
      <c r="J22" s="247"/>
      <c r="K22" s="247"/>
      <c r="L22" s="247"/>
      <c r="M22" s="247"/>
      <c r="N22" s="247"/>
    </row>
    <row r="23" spans="1:14" ht="13.5" x14ac:dyDescent="0.35">
      <c r="A23" s="14"/>
      <c r="B23" s="9"/>
      <c r="C23" s="9"/>
      <c r="D23" s="10"/>
      <c r="E23" s="10"/>
      <c r="F23" s="10"/>
      <c r="G23" s="10"/>
      <c r="H23" s="1"/>
      <c r="I23" s="246"/>
      <c r="J23" s="252"/>
      <c r="K23" s="252"/>
      <c r="L23" s="252"/>
      <c r="M23" s="252"/>
      <c r="N23" s="252"/>
    </row>
    <row r="24" spans="1:14" ht="15.5" x14ac:dyDescent="0.35">
      <c r="A24" s="14"/>
      <c r="B24" s="1"/>
      <c r="C24" s="1"/>
      <c r="D24" s="2"/>
      <c r="E24" s="2"/>
      <c r="F24" s="2"/>
      <c r="G24" s="1"/>
      <c r="H24" s="1"/>
      <c r="I24" s="244" t="s">
        <v>71</v>
      </c>
      <c r="J24" s="245"/>
      <c r="K24" s="245"/>
      <c r="L24" s="245"/>
      <c r="M24" s="245"/>
      <c r="N24" s="245"/>
    </row>
    <row r="25" spans="1:14" ht="15.5" x14ac:dyDescent="0.35">
      <c r="A25" s="14"/>
      <c r="B25" s="253" t="str">
        <f>+B2</f>
        <v>Schaffer Corporation Limited</v>
      </c>
      <c r="C25" s="253"/>
      <c r="D25" s="254"/>
      <c r="E25" s="254"/>
      <c r="F25" s="254"/>
      <c r="G25" s="254"/>
      <c r="H25" s="1"/>
      <c r="I25" s="248" t="s">
        <v>80</v>
      </c>
      <c r="J25" s="245"/>
      <c r="K25" s="245"/>
      <c r="L25" s="245"/>
      <c r="M25" s="245"/>
      <c r="N25" s="245"/>
    </row>
    <row r="26" spans="1:14" ht="15.5" x14ac:dyDescent="0.35">
      <c r="A26" s="14"/>
      <c r="B26" s="255" t="s">
        <v>84</v>
      </c>
      <c r="C26" s="255"/>
      <c r="D26" s="245"/>
      <c r="E26" s="245"/>
      <c r="F26" s="245"/>
      <c r="G26" s="245"/>
      <c r="H26" s="1"/>
      <c r="I26" s="249"/>
      <c r="J26" s="245"/>
      <c r="K26" s="245"/>
      <c r="L26" s="245"/>
      <c r="M26" s="245"/>
      <c r="N26" s="245"/>
    </row>
    <row r="27" spans="1:14" ht="15" thickBot="1" x14ac:dyDescent="0.4">
      <c r="A27" s="14"/>
      <c r="B27" s="256" t="s">
        <v>113</v>
      </c>
      <c r="C27" s="256"/>
      <c r="D27" s="257"/>
      <c r="E27" s="257"/>
      <c r="F27" s="257"/>
      <c r="G27" s="257"/>
      <c r="H27" s="1"/>
      <c r="I27" s="249"/>
      <c r="J27" s="245"/>
      <c r="K27" s="245"/>
      <c r="L27" s="245"/>
      <c r="M27" s="245"/>
      <c r="N27" s="245"/>
    </row>
    <row r="28" spans="1:14" ht="14" x14ac:dyDescent="0.35">
      <c r="A28" s="14"/>
      <c r="B28" s="3"/>
      <c r="C28" s="3"/>
      <c r="D28" s="4">
        <f>+D5</f>
        <v>2020</v>
      </c>
      <c r="E28" s="4">
        <f>+E5</f>
        <v>2019</v>
      </c>
      <c r="F28" s="4">
        <f>+F5</f>
        <v>2018</v>
      </c>
      <c r="G28" s="4">
        <f>+G5</f>
        <v>2017</v>
      </c>
      <c r="H28" s="1"/>
      <c r="I28" s="249"/>
      <c r="J28" s="245"/>
      <c r="K28" s="245"/>
      <c r="L28" s="245"/>
      <c r="M28" s="245"/>
      <c r="N28" s="245"/>
    </row>
    <row r="29" spans="1:14" ht="14" thickBot="1" x14ac:dyDescent="0.4">
      <c r="A29" s="14"/>
      <c r="B29" s="3"/>
      <c r="C29" s="3"/>
      <c r="D29" s="5" t="str">
        <f>+G6</f>
        <v>$'000</v>
      </c>
      <c r="E29" s="5" t="str">
        <f>+G6</f>
        <v>$'000</v>
      </c>
      <c r="F29" s="5" t="str">
        <f>+G6</f>
        <v>$'000</v>
      </c>
      <c r="G29" s="5" t="str">
        <f>+G6</f>
        <v>$'000</v>
      </c>
      <c r="H29" s="1"/>
      <c r="I29" s="249"/>
      <c r="J29" s="245"/>
      <c r="K29" s="245"/>
      <c r="L29" s="245"/>
      <c r="M29" s="245"/>
      <c r="N29" s="245"/>
    </row>
    <row r="30" spans="1:14" ht="13.5" x14ac:dyDescent="0.35">
      <c r="A30" s="14"/>
      <c r="B30" s="187" t="s">
        <v>163</v>
      </c>
      <c r="C30" s="3"/>
      <c r="D30" s="6"/>
      <c r="E30" s="6"/>
      <c r="F30" s="6"/>
      <c r="G30" s="6"/>
      <c r="H30" s="1"/>
      <c r="I30" s="249"/>
      <c r="J30" s="245"/>
      <c r="K30" s="245"/>
      <c r="L30" s="245"/>
      <c r="M30" s="245"/>
      <c r="N30" s="245"/>
    </row>
    <row r="31" spans="1:14" ht="13.5" x14ac:dyDescent="0.35">
      <c r="A31" s="14"/>
      <c r="B31" s="189" t="s">
        <v>124</v>
      </c>
      <c r="C31" s="179"/>
      <c r="D31" s="161"/>
      <c r="E31" s="161"/>
      <c r="F31" s="161"/>
      <c r="G31" s="161"/>
      <c r="H31" s="1"/>
      <c r="I31" s="249"/>
      <c r="J31" s="245"/>
      <c r="K31" s="245"/>
      <c r="L31" s="245"/>
      <c r="M31" s="245"/>
      <c r="N31" s="245"/>
    </row>
    <row r="32" spans="1:14" ht="13.5" x14ac:dyDescent="0.35">
      <c r="A32" s="14" t="s">
        <v>217</v>
      </c>
      <c r="B32" s="16" t="s">
        <v>140</v>
      </c>
      <c r="C32" s="7"/>
      <c r="D32" s="8">
        <v>35016</v>
      </c>
      <c r="E32" s="8">
        <v>17371</v>
      </c>
      <c r="F32" s="8">
        <v>25938</v>
      </c>
      <c r="G32" s="8"/>
      <c r="H32" s="1"/>
      <c r="I32" s="249"/>
      <c r="J32" s="245"/>
      <c r="K32" s="245"/>
      <c r="L32" s="245"/>
      <c r="M32" s="245"/>
      <c r="N32" s="245"/>
    </row>
    <row r="33" spans="1:14" ht="13.5" x14ac:dyDescent="0.35">
      <c r="A33" s="14" t="s">
        <v>217</v>
      </c>
      <c r="B33" s="9" t="s">
        <v>125</v>
      </c>
      <c r="C33" s="15"/>
      <c r="D33" s="10"/>
      <c r="E33" s="10"/>
      <c r="F33" s="10"/>
      <c r="G33" s="10">
        <v>11417</v>
      </c>
      <c r="H33" s="1"/>
      <c r="I33" s="249"/>
      <c r="J33" s="245"/>
      <c r="K33" s="245"/>
      <c r="L33" s="245"/>
      <c r="M33" s="245"/>
      <c r="N33" s="245"/>
    </row>
    <row r="34" spans="1:14" ht="13.5" x14ac:dyDescent="0.35">
      <c r="A34" s="14" t="s">
        <v>218</v>
      </c>
      <c r="B34" s="16" t="s">
        <v>126</v>
      </c>
      <c r="C34" s="16"/>
      <c r="D34" s="8">
        <v>17496</v>
      </c>
      <c r="E34" s="8">
        <v>29310</v>
      </c>
      <c r="F34" s="8">
        <v>42762</v>
      </c>
      <c r="G34" s="8">
        <v>43663</v>
      </c>
      <c r="H34" s="1"/>
      <c r="I34" s="249"/>
      <c r="J34" s="245"/>
      <c r="K34" s="245"/>
      <c r="L34" s="245"/>
      <c r="M34" s="245"/>
      <c r="N34" s="245"/>
    </row>
    <row r="35" spans="1:14" ht="13.5" x14ac:dyDescent="0.35">
      <c r="A35" s="14" t="s">
        <v>218</v>
      </c>
      <c r="B35" s="9" t="s">
        <v>127</v>
      </c>
      <c r="C35" s="9"/>
      <c r="D35" s="10">
        <v>40909</v>
      </c>
      <c r="E35" s="10">
        <v>40062</v>
      </c>
      <c r="F35" s="10">
        <v>39604</v>
      </c>
      <c r="G35" s="10">
        <v>50382</v>
      </c>
      <c r="H35" s="1"/>
      <c r="I35" s="249"/>
      <c r="J35" s="245"/>
      <c r="K35" s="245"/>
      <c r="L35" s="245"/>
      <c r="M35" s="245"/>
      <c r="N35" s="245"/>
    </row>
    <row r="36" spans="1:14" ht="13.5" x14ac:dyDescent="0.35">
      <c r="A36" s="14" t="s">
        <v>218</v>
      </c>
      <c r="B36" s="16" t="s">
        <v>141</v>
      </c>
      <c r="C36" s="16"/>
      <c r="D36" s="16">
        <v>2589</v>
      </c>
      <c r="E36" s="16">
        <v>3553</v>
      </c>
      <c r="F36" s="16"/>
      <c r="G36" s="16"/>
      <c r="H36" s="1"/>
      <c r="I36" s="249"/>
      <c r="J36" s="245"/>
      <c r="K36" s="245"/>
      <c r="L36" s="245"/>
      <c r="M36" s="245"/>
      <c r="N36" s="245"/>
    </row>
    <row r="37" spans="1:14" ht="13.5" x14ac:dyDescent="0.35">
      <c r="A37" s="14" t="s">
        <v>218</v>
      </c>
      <c r="B37" s="190" t="s">
        <v>128</v>
      </c>
      <c r="C37" s="190"/>
      <c r="D37" s="161">
        <v>2075</v>
      </c>
      <c r="E37" s="161">
        <v>4976</v>
      </c>
      <c r="F37" s="161">
        <v>2065</v>
      </c>
      <c r="G37" s="161">
        <v>2127</v>
      </c>
      <c r="H37" s="1"/>
      <c r="I37" s="249"/>
      <c r="J37" s="245"/>
      <c r="K37" s="245"/>
      <c r="L37" s="245"/>
      <c r="M37" s="245"/>
      <c r="N37" s="245"/>
    </row>
    <row r="38" spans="1:14" ht="13.5" x14ac:dyDescent="0.35">
      <c r="A38" s="14" t="s">
        <v>208</v>
      </c>
      <c r="B38" s="16" t="s">
        <v>142</v>
      </c>
      <c r="C38" s="16"/>
      <c r="D38" s="8">
        <v>166</v>
      </c>
      <c r="E38" s="8">
        <v>131</v>
      </c>
      <c r="F38" s="8">
        <v>1413</v>
      </c>
      <c r="G38" s="8"/>
      <c r="H38" s="1"/>
      <c r="I38" s="249"/>
      <c r="J38" s="245"/>
      <c r="K38" s="245"/>
      <c r="L38" s="245"/>
      <c r="M38" s="245"/>
      <c r="N38" s="245"/>
    </row>
    <row r="39" spans="1:14" ht="13.5" x14ac:dyDescent="0.35">
      <c r="A39" s="14" t="s">
        <v>208</v>
      </c>
      <c r="B39" s="190" t="s">
        <v>143</v>
      </c>
      <c r="C39" s="190"/>
      <c r="D39" s="161"/>
      <c r="E39" s="161">
        <v>19336</v>
      </c>
      <c r="F39" s="161">
        <v>6000</v>
      </c>
      <c r="G39" s="161"/>
      <c r="H39" s="1"/>
      <c r="I39" s="249"/>
      <c r="J39" s="245"/>
      <c r="K39" s="245"/>
      <c r="L39" s="245"/>
      <c r="M39" s="245"/>
      <c r="N39" s="245"/>
    </row>
    <row r="40" spans="1:14" ht="13.5" x14ac:dyDescent="0.35">
      <c r="A40" s="14"/>
      <c r="B40" s="16"/>
      <c r="C40" s="16"/>
      <c r="D40" s="178">
        <f t="shared" ref="D40:F40" si="2">SUM(D32:D39)</f>
        <v>98251</v>
      </c>
      <c r="E40" s="178">
        <f t="shared" si="2"/>
        <v>114739</v>
      </c>
      <c r="F40" s="178">
        <f t="shared" si="2"/>
        <v>117782</v>
      </c>
      <c r="G40" s="178">
        <f>SUM(G32:G39)</f>
        <v>107589</v>
      </c>
      <c r="H40" s="1"/>
      <c r="I40" s="249"/>
      <c r="J40" s="245"/>
      <c r="K40" s="245"/>
      <c r="L40" s="245"/>
      <c r="M40" s="245"/>
      <c r="N40" s="245"/>
    </row>
    <row r="41" spans="1:14" ht="13.5" x14ac:dyDescent="0.35">
      <c r="A41" s="14" t="s">
        <v>218</v>
      </c>
      <c r="B41" s="9" t="s">
        <v>129</v>
      </c>
      <c r="C41" s="9"/>
      <c r="D41" s="10"/>
      <c r="E41" s="10"/>
      <c r="F41" s="10"/>
      <c r="G41" s="10">
        <v>4254</v>
      </c>
      <c r="H41" s="1"/>
      <c r="I41" s="249"/>
      <c r="J41" s="245"/>
      <c r="K41" s="245"/>
      <c r="L41" s="245"/>
      <c r="M41" s="245"/>
      <c r="N41" s="245"/>
    </row>
    <row r="42" spans="1:14" ht="13.5" x14ac:dyDescent="0.35">
      <c r="A42" s="14"/>
      <c r="B42" s="183" t="s">
        <v>130</v>
      </c>
      <c r="C42" s="7"/>
      <c r="D42" s="177">
        <f t="shared" ref="D42:F42" si="3">SUM(D40:D41)</f>
        <v>98251</v>
      </c>
      <c r="E42" s="177">
        <f t="shared" si="3"/>
        <v>114739</v>
      </c>
      <c r="F42" s="177">
        <f t="shared" si="3"/>
        <v>117782</v>
      </c>
      <c r="G42" s="177">
        <f>SUM(G40:G41)</f>
        <v>111843</v>
      </c>
      <c r="H42" s="1"/>
      <c r="I42" s="249"/>
      <c r="J42" s="245"/>
      <c r="K42" s="245"/>
      <c r="L42" s="245"/>
      <c r="M42" s="245"/>
      <c r="N42" s="245"/>
    </row>
    <row r="43" spans="1:14" ht="13.5" x14ac:dyDescent="0.35">
      <c r="A43" s="14"/>
      <c r="B43" s="187" t="s">
        <v>131</v>
      </c>
      <c r="C43" s="9"/>
      <c r="D43" s="10"/>
      <c r="E43" s="10"/>
      <c r="F43" s="10"/>
      <c r="G43" s="10"/>
      <c r="H43" s="1"/>
      <c r="I43" s="249"/>
      <c r="J43" s="245"/>
      <c r="K43" s="245"/>
      <c r="L43" s="245"/>
      <c r="M43" s="245"/>
      <c r="N43" s="245"/>
    </row>
    <row r="44" spans="1:14" ht="13.5" x14ac:dyDescent="0.35">
      <c r="A44" s="306" t="s">
        <v>208</v>
      </c>
      <c r="B44" s="319" t="s">
        <v>132</v>
      </c>
      <c r="C44" s="7"/>
      <c r="D44" s="8"/>
      <c r="E44" s="8"/>
      <c r="F44" s="8"/>
      <c r="G44" s="8">
        <v>216</v>
      </c>
      <c r="H44" s="1"/>
      <c r="I44" s="249"/>
      <c r="J44" s="245"/>
      <c r="K44" s="245"/>
      <c r="L44" s="245"/>
      <c r="M44" s="245"/>
      <c r="N44" s="245"/>
    </row>
    <row r="45" spans="1:14" ht="13.5" x14ac:dyDescent="0.35">
      <c r="A45" s="14" t="s">
        <v>218</v>
      </c>
      <c r="B45" s="9" t="s">
        <v>133</v>
      </c>
      <c r="C45" s="9"/>
      <c r="D45" s="10">
        <v>13637</v>
      </c>
      <c r="E45" s="10">
        <v>26766</v>
      </c>
      <c r="F45" s="10">
        <v>27645</v>
      </c>
      <c r="G45" s="10">
        <v>37290</v>
      </c>
      <c r="H45" s="1"/>
      <c r="I45" s="249"/>
      <c r="J45" s="245"/>
      <c r="K45" s="245"/>
      <c r="L45" s="245"/>
      <c r="M45" s="245"/>
      <c r="N45" s="245"/>
    </row>
    <row r="46" spans="1:14" ht="13.5" x14ac:dyDescent="0.35">
      <c r="A46" s="14" t="s">
        <v>208</v>
      </c>
      <c r="B46" s="16" t="s">
        <v>134</v>
      </c>
      <c r="C46" s="16"/>
      <c r="D46" s="8">
        <v>31794</v>
      </c>
      <c r="E46" s="8">
        <v>29576</v>
      </c>
      <c r="F46" s="8">
        <v>28678</v>
      </c>
      <c r="G46" s="8">
        <v>25406</v>
      </c>
      <c r="H46" s="1"/>
      <c r="I46" s="249"/>
      <c r="J46" s="245"/>
      <c r="K46" s="245"/>
      <c r="L46" s="245"/>
      <c r="M46" s="245"/>
      <c r="N46" s="245"/>
    </row>
    <row r="47" spans="1:14" ht="13.5" x14ac:dyDescent="0.35">
      <c r="A47" s="14" t="s">
        <v>208</v>
      </c>
      <c r="B47" s="190" t="s">
        <v>144</v>
      </c>
      <c r="C47" s="190"/>
      <c r="D47" s="161">
        <v>37834</v>
      </c>
      <c r="E47" s="161"/>
      <c r="F47" s="161"/>
      <c r="G47" s="161"/>
      <c r="H47" s="1"/>
      <c r="I47" s="249"/>
      <c r="J47" s="245"/>
      <c r="K47" s="245"/>
      <c r="L47" s="245"/>
      <c r="M47" s="245"/>
      <c r="N47" s="245"/>
    </row>
    <row r="48" spans="1:14" ht="13.5" x14ac:dyDescent="0.35">
      <c r="A48" s="14" t="s">
        <v>208</v>
      </c>
      <c r="B48" s="16" t="s">
        <v>145</v>
      </c>
      <c r="C48" s="16"/>
      <c r="D48" s="8">
        <v>311</v>
      </c>
      <c r="E48" s="8"/>
      <c r="F48" s="8"/>
      <c r="G48" s="8"/>
      <c r="H48" s="1"/>
      <c r="I48" s="249"/>
      <c r="J48" s="245"/>
      <c r="K48" s="245"/>
      <c r="L48" s="245"/>
      <c r="M48" s="245"/>
      <c r="N48" s="245"/>
    </row>
    <row r="49" spans="1:14" ht="13.5" x14ac:dyDescent="0.35">
      <c r="A49" s="14" t="s">
        <v>218</v>
      </c>
      <c r="B49" s="9" t="s">
        <v>139</v>
      </c>
      <c r="C49" s="9"/>
      <c r="D49" s="10">
        <v>5075</v>
      </c>
      <c r="E49" s="10">
        <v>7552</v>
      </c>
      <c r="F49" s="10">
        <v>6076</v>
      </c>
      <c r="G49" s="10">
        <v>2284</v>
      </c>
      <c r="H49" s="1"/>
      <c r="I49" s="249"/>
      <c r="J49" s="245"/>
      <c r="K49" s="245"/>
      <c r="L49" s="245"/>
      <c r="M49" s="245"/>
      <c r="N49" s="245"/>
    </row>
    <row r="50" spans="1:14" ht="13.5" x14ac:dyDescent="0.35">
      <c r="A50" s="14" t="s">
        <v>218</v>
      </c>
      <c r="B50" s="16" t="s">
        <v>135</v>
      </c>
      <c r="C50" s="16"/>
      <c r="D50" s="8">
        <v>1299</v>
      </c>
      <c r="E50" s="8">
        <v>1299</v>
      </c>
      <c r="F50" s="8">
        <v>1299</v>
      </c>
      <c r="G50" s="8">
        <v>1299</v>
      </c>
      <c r="H50" s="1"/>
      <c r="I50" s="249"/>
      <c r="J50" s="245"/>
      <c r="K50" s="245"/>
      <c r="L50" s="245"/>
      <c r="M50" s="245"/>
      <c r="N50" s="245"/>
    </row>
    <row r="51" spans="1:14" ht="13.5" x14ac:dyDescent="0.35">
      <c r="A51" s="14" t="s">
        <v>208</v>
      </c>
      <c r="B51" s="9" t="s">
        <v>136</v>
      </c>
      <c r="C51" s="15"/>
      <c r="D51" s="186">
        <v>54957</v>
      </c>
      <c r="E51" s="186">
        <v>28278</v>
      </c>
      <c r="F51" s="186">
        <v>13733</v>
      </c>
      <c r="G51" s="186">
        <v>6620</v>
      </c>
      <c r="H51" s="1"/>
      <c r="I51" s="249"/>
      <c r="J51" s="245"/>
      <c r="K51" s="245"/>
      <c r="L51" s="245"/>
      <c r="M51" s="245"/>
      <c r="N51" s="245"/>
    </row>
    <row r="52" spans="1:14" ht="13.5" x14ac:dyDescent="0.35">
      <c r="A52" s="14"/>
      <c r="B52" s="183" t="s">
        <v>137</v>
      </c>
      <c r="C52" s="7"/>
      <c r="D52" s="177">
        <f t="shared" ref="D52:F52" si="4">SUM(D44:D51)</f>
        <v>144907</v>
      </c>
      <c r="E52" s="177">
        <f t="shared" si="4"/>
        <v>93471</v>
      </c>
      <c r="F52" s="177">
        <f t="shared" si="4"/>
        <v>77431</v>
      </c>
      <c r="G52" s="177">
        <f>SUM(G44:G51)</f>
        <v>73115</v>
      </c>
      <c r="H52" s="1"/>
      <c r="I52" s="249"/>
      <c r="J52" s="245"/>
      <c r="K52" s="245"/>
      <c r="L52" s="245"/>
      <c r="M52" s="245"/>
      <c r="N52" s="245"/>
    </row>
    <row r="53" spans="1:14" ht="13.5" x14ac:dyDescent="0.35">
      <c r="A53" s="14"/>
      <c r="B53" s="184" t="s">
        <v>138</v>
      </c>
      <c r="C53" s="9"/>
      <c r="D53" s="181">
        <f>SUM(D42,D52)</f>
        <v>243158</v>
      </c>
      <c r="E53" s="181">
        <f>SUM(E52,E42)</f>
        <v>208210</v>
      </c>
      <c r="F53" s="181">
        <f>F42+F52</f>
        <v>195213</v>
      </c>
      <c r="G53" s="181">
        <f>SUM(G52+G42)</f>
        <v>184958</v>
      </c>
      <c r="H53" s="1"/>
      <c r="I53" s="249"/>
      <c r="J53" s="245"/>
      <c r="K53" s="245"/>
      <c r="L53" s="245"/>
      <c r="M53" s="245"/>
      <c r="N53" s="245"/>
    </row>
    <row r="54" spans="1:14" ht="13.5" x14ac:dyDescent="0.35">
      <c r="A54" s="14"/>
      <c r="B54" s="7"/>
      <c r="C54" s="7"/>
      <c r="D54" s="8"/>
      <c r="E54" s="8"/>
      <c r="F54" s="8"/>
      <c r="G54" s="8"/>
      <c r="H54" s="1"/>
      <c r="I54" s="249"/>
      <c r="J54" s="245"/>
      <c r="K54" s="245"/>
      <c r="L54" s="245"/>
      <c r="M54" s="245"/>
      <c r="N54" s="245"/>
    </row>
    <row r="55" spans="1:14" ht="13.5" x14ac:dyDescent="0.35">
      <c r="A55" s="14"/>
      <c r="B55" s="187" t="s">
        <v>147</v>
      </c>
      <c r="C55" s="15"/>
      <c r="D55" s="10"/>
      <c r="E55" s="10"/>
      <c r="F55" s="10"/>
      <c r="G55" s="10"/>
      <c r="H55" s="1"/>
      <c r="I55" s="249"/>
      <c r="J55" s="245"/>
      <c r="K55" s="245"/>
      <c r="L55" s="245"/>
      <c r="M55" s="245"/>
      <c r="N55" s="245"/>
    </row>
    <row r="56" spans="1:14" ht="13.5" x14ac:dyDescent="0.35">
      <c r="A56" s="14"/>
      <c r="B56" s="182" t="s">
        <v>146</v>
      </c>
      <c r="C56" s="16"/>
      <c r="D56" s="8"/>
      <c r="E56" s="8"/>
      <c r="F56" s="8"/>
      <c r="G56" s="8"/>
      <c r="H56" s="1"/>
      <c r="I56" s="249"/>
      <c r="J56" s="245"/>
      <c r="K56" s="245"/>
      <c r="L56" s="245"/>
      <c r="M56" s="245"/>
      <c r="N56" s="245"/>
    </row>
    <row r="57" spans="1:14" ht="13.5" x14ac:dyDescent="0.35">
      <c r="A57" s="14" t="s">
        <v>218</v>
      </c>
      <c r="B57" s="9" t="s">
        <v>148</v>
      </c>
      <c r="C57" s="9"/>
      <c r="D57" s="10">
        <v>12485</v>
      </c>
      <c r="E57" s="10">
        <v>27000</v>
      </c>
      <c r="F57" s="10">
        <v>28894</v>
      </c>
      <c r="G57" s="10">
        <v>32435</v>
      </c>
      <c r="H57" s="1"/>
      <c r="I57" s="249"/>
      <c r="J57" s="245"/>
      <c r="K57" s="245"/>
      <c r="L57" s="245"/>
      <c r="M57" s="245"/>
      <c r="N57" s="245"/>
    </row>
    <row r="58" spans="1:14" ht="13.5" x14ac:dyDescent="0.35">
      <c r="A58" s="14" t="s">
        <v>218</v>
      </c>
      <c r="B58" s="16" t="s">
        <v>149</v>
      </c>
      <c r="C58" s="16"/>
      <c r="D58" s="8">
        <v>277</v>
      </c>
      <c r="E58" s="8">
        <v>415</v>
      </c>
      <c r="F58" s="8"/>
      <c r="G58" s="8"/>
      <c r="H58" s="1"/>
      <c r="I58" s="249"/>
      <c r="J58" s="245"/>
      <c r="K58" s="245"/>
      <c r="L58" s="245"/>
      <c r="M58" s="245"/>
      <c r="N58" s="245"/>
    </row>
    <row r="59" spans="1:14" ht="13.5" x14ac:dyDescent="0.35">
      <c r="A59" s="14" t="s">
        <v>208</v>
      </c>
      <c r="B59" s="9" t="s">
        <v>150</v>
      </c>
      <c r="C59" s="15"/>
      <c r="D59" s="186">
        <v>13499</v>
      </c>
      <c r="E59" s="186">
        <v>15255</v>
      </c>
      <c r="F59" s="186">
        <v>2356</v>
      </c>
      <c r="G59" s="186">
        <v>15355</v>
      </c>
      <c r="H59" s="1"/>
      <c r="I59" s="249"/>
      <c r="J59" s="245"/>
      <c r="K59" s="245"/>
      <c r="L59" s="245"/>
      <c r="M59" s="245"/>
      <c r="N59" s="245"/>
    </row>
    <row r="60" spans="1:14" ht="13.5" x14ac:dyDescent="0.35">
      <c r="A60" s="14" t="s">
        <v>208</v>
      </c>
      <c r="B60" s="16" t="s">
        <v>151</v>
      </c>
      <c r="C60" s="16"/>
      <c r="D60" s="8">
        <v>5438</v>
      </c>
      <c r="E60" s="8">
        <v>3075</v>
      </c>
      <c r="F60" s="8"/>
      <c r="G60" s="8"/>
      <c r="H60" s="1"/>
      <c r="I60" s="249"/>
      <c r="J60" s="245"/>
      <c r="K60" s="245"/>
      <c r="L60" s="245"/>
      <c r="M60" s="245"/>
      <c r="N60" s="245"/>
    </row>
    <row r="61" spans="1:14" ht="13.5" x14ac:dyDescent="0.35">
      <c r="A61" s="14" t="s">
        <v>218</v>
      </c>
      <c r="B61" s="9" t="s">
        <v>152</v>
      </c>
      <c r="C61" s="15"/>
      <c r="D61" s="10"/>
      <c r="E61" s="10">
        <v>4827</v>
      </c>
      <c r="F61" s="10">
        <v>9992</v>
      </c>
      <c r="G61" s="10">
        <v>1361</v>
      </c>
      <c r="H61" s="1"/>
      <c r="I61" s="249"/>
      <c r="J61" s="245"/>
      <c r="K61" s="245"/>
      <c r="L61" s="245"/>
      <c r="M61" s="245"/>
      <c r="N61" s="245"/>
    </row>
    <row r="62" spans="1:14" ht="13.5" x14ac:dyDescent="0.35">
      <c r="A62" s="1" t="s">
        <v>218</v>
      </c>
      <c r="B62" s="16" t="s">
        <v>153</v>
      </c>
      <c r="C62" s="16"/>
      <c r="D62" s="8">
        <v>6804</v>
      </c>
      <c r="E62" s="8">
        <v>8895</v>
      </c>
      <c r="F62" s="8">
        <v>10600</v>
      </c>
      <c r="G62" s="8">
        <v>7892</v>
      </c>
      <c r="H62" s="1"/>
      <c r="I62" s="249"/>
      <c r="J62" s="245"/>
      <c r="K62" s="245"/>
      <c r="L62" s="245"/>
      <c r="M62" s="245"/>
      <c r="N62" s="245"/>
    </row>
    <row r="63" spans="1:14" ht="13.5" x14ac:dyDescent="0.35">
      <c r="A63" s="318" t="s">
        <v>218</v>
      </c>
      <c r="B63" s="317" t="s">
        <v>142</v>
      </c>
      <c r="C63" s="9"/>
      <c r="D63" s="10">
        <v>1762</v>
      </c>
      <c r="E63" s="10">
        <v>711</v>
      </c>
      <c r="F63" s="10">
        <v>46</v>
      </c>
      <c r="G63" s="10">
        <v>895</v>
      </c>
      <c r="H63" s="3"/>
      <c r="I63" s="249"/>
      <c r="J63" s="245"/>
      <c r="K63" s="245"/>
      <c r="L63" s="245"/>
      <c r="M63" s="245"/>
      <c r="N63" s="245"/>
    </row>
    <row r="64" spans="1:14" ht="13.5" x14ac:dyDescent="0.35">
      <c r="A64" s="17" t="s">
        <v>218</v>
      </c>
      <c r="B64" s="9" t="s">
        <v>162</v>
      </c>
      <c r="C64" s="9"/>
      <c r="D64" s="10"/>
      <c r="E64" s="10"/>
      <c r="F64" s="10"/>
      <c r="G64" s="10">
        <v>5</v>
      </c>
      <c r="H64" s="3"/>
      <c r="I64" s="249"/>
      <c r="J64" s="245"/>
      <c r="K64" s="245"/>
      <c r="L64" s="245"/>
      <c r="M64" s="245"/>
      <c r="N64" s="245"/>
    </row>
    <row r="65" spans="1:14" ht="13.5" x14ac:dyDescent="0.35">
      <c r="A65" s="17"/>
      <c r="B65" s="7" t="s">
        <v>154</v>
      </c>
      <c r="C65" s="16"/>
      <c r="D65" s="178">
        <f t="shared" ref="D65:F65" si="5">SUM(D57:D64)</f>
        <v>40265</v>
      </c>
      <c r="E65" s="178">
        <f t="shared" si="5"/>
        <v>60178</v>
      </c>
      <c r="F65" s="178">
        <f t="shared" si="5"/>
        <v>51888</v>
      </c>
      <c r="G65" s="178">
        <f>SUM(G57:G64)</f>
        <v>57943</v>
      </c>
      <c r="H65" s="3"/>
      <c r="I65" s="249"/>
      <c r="J65" s="245"/>
      <c r="K65" s="245"/>
      <c r="L65" s="245"/>
      <c r="M65" s="245"/>
      <c r="N65" s="245"/>
    </row>
    <row r="66" spans="1:14" ht="13.5" x14ac:dyDescent="0.35">
      <c r="A66" s="17"/>
      <c r="B66" s="15"/>
      <c r="C66" s="15"/>
      <c r="D66" s="119"/>
      <c r="E66" s="119"/>
      <c r="F66" s="119"/>
      <c r="G66" s="119"/>
      <c r="H66" s="3"/>
      <c r="I66" s="249"/>
      <c r="J66" s="245"/>
      <c r="K66" s="245"/>
      <c r="L66" s="245"/>
      <c r="M66" s="245"/>
      <c r="N66" s="245"/>
    </row>
    <row r="67" spans="1:14" ht="13.5" x14ac:dyDescent="0.35">
      <c r="A67" s="17"/>
      <c r="B67" s="182" t="s">
        <v>157</v>
      </c>
      <c r="C67" s="7"/>
      <c r="D67" s="12"/>
      <c r="E67" s="12"/>
      <c r="F67" s="12"/>
      <c r="G67" s="12"/>
      <c r="H67" s="3"/>
      <c r="I67" s="249"/>
      <c r="J67" s="245"/>
      <c r="K67" s="245"/>
      <c r="L67" s="245"/>
      <c r="M67" s="245"/>
      <c r="N67" s="245"/>
    </row>
    <row r="68" spans="1:14" ht="13.5" x14ac:dyDescent="0.35">
      <c r="A68" s="17" t="s">
        <v>208</v>
      </c>
      <c r="B68" s="9" t="s">
        <v>155</v>
      </c>
      <c r="C68" s="15"/>
      <c r="D68" s="186">
        <v>39834</v>
      </c>
      <c r="E68" s="186">
        <v>13996</v>
      </c>
      <c r="F68" s="186">
        <v>30894</v>
      </c>
      <c r="G68" s="186">
        <v>39859</v>
      </c>
      <c r="H68" s="3"/>
      <c r="I68" s="249"/>
      <c r="J68" s="245"/>
      <c r="K68" s="245"/>
      <c r="L68" s="245"/>
      <c r="M68" s="245"/>
      <c r="N68" s="245"/>
    </row>
    <row r="69" spans="1:14" ht="13.5" x14ac:dyDescent="0.35">
      <c r="A69" s="17" t="s">
        <v>208</v>
      </c>
      <c r="B69" s="16" t="s">
        <v>156</v>
      </c>
      <c r="C69" s="16"/>
      <c r="D69" s="8">
        <v>28186</v>
      </c>
      <c r="E69" s="8">
        <v>5916</v>
      </c>
      <c r="F69" s="8"/>
      <c r="G69" s="8"/>
      <c r="H69" s="3"/>
      <c r="I69" s="249"/>
      <c r="J69" s="245"/>
      <c r="K69" s="245"/>
      <c r="L69" s="245"/>
      <c r="M69" s="245"/>
      <c r="N69" s="245"/>
    </row>
    <row r="70" spans="1:14" ht="13.5" x14ac:dyDescent="0.35">
      <c r="A70" s="318" t="s">
        <v>208</v>
      </c>
      <c r="B70" s="317" t="s">
        <v>158</v>
      </c>
      <c r="C70" s="15"/>
      <c r="D70" s="10">
        <v>2235</v>
      </c>
      <c r="E70" s="10">
        <v>2107</v>
      </c>
      <c r="F70" s="10">
        <v>2390</v>
      </c>
      <c r="G70" s="10">
        <v>2186</v>
      </c>
      <c r="H70" s="3"/>
      <c r="I70" s="249"/>
      <c r="J70" s="245"/>
      <c r="K70" s="245"/>
      <c r="L70" s="245"/>
      <c r="M70" s="245"/>
      <c r="N70" s="245"/>
    </row>
    <row r="71" spans="1:14" ht="13.5" x14ac:dyDescent="0.35">
      <c r="A71" s="17" t="s">
        <v>218</v>
      </c>
      <c r="B71" s="16" t="s">
        <v>153</v>
      </c>
      <c r="C71" s="16"/>
      <c r="D71" s="8">
        <v>8839</v>
      </c>
      <c r="E71" s="8">
        <v>9969</v>
      </c>
      <c r="F71" s="8">
        <v>7455</v>
      </c>
      <c r="G71" s="8">
        <v>1265</v>
      </c>
      <c r="H71" s="3"/>
      <c r="I71" s="249"/>
      <c r="J71" s="245"/>
      <c r="K71" s="245"/>
      <c r="L71" s="245"/>
      <c r="M71" s="245"/>
      <c r="N71" s="245"/>
    </row>
    <row r="72" spans="1:14" ht="13.5" x14ac:dyDescent="0.35">
      <c r="A72" s="17"/>
      <c r="B72" s="15" t="s">
        <v>159</v>
      </c>
      <c r="C72" s="9"/>
      <c r="D72" s="307">
        <f t="shared" ref="D72:F72" si="6">SUM(D68:D71)</f>
        <v>79094</v>
      </c>
      <c r="E72" s="307">
        <f t="shared" si="6"/>
        <v>31988</v>
      </c>
      <c r="F72" s="307">
        <f t="shared" si="6"/>
        <v>40739</v>
      </c>
      <c r="G72" s="307">
        <f>SUM(G68:G71)</f>
        <v>43310</v>
      </c>
      <c r="H72" s="3"/>
      <c r="I72" s="249"/>
      <c r="J72" s="245"/>
      <c r="K72" s="245"/>
      <c r="L72" s="245"/>
      <c r="M72" s="245"/>
      <c r="N72" s="245"/>
    </row>
    <row r="73" spans="1:14" ht="13.5" x14ac:dyDescent="0.35">
      <c r="A73" s="17"/>
      <c r="B73" s="7" t="s">
        <v>160</v>
      </c>
      <c r="C73" s="16"/>
      <c r="D73" s="177">
        <f t="shared" ref="D73:F73" si="7">SUM(D65,D72)</f>
        <v>119359</v>
      </c>
      <c r="E73" s="177">
        <f t="shared" si="7"/>
        <v>92166</v>
      </c>
      <c r="F73" s="177">
        <f t="shared" si="7"/>
        <v>92627</v>
      </c>
      <c r="G73" s="177">
        <f>SUM(G65,G72)</f>
        <v>101253</v>
      </c>
      <c r="H73" s="3"/>
      <c r="I73" s="249"/>
      <c r="J73" s="245"/>
      <c r="K73" s="245"/>
      <c r="L73" s="245"/>
      <c r="M73" s="245"/>
      <c r="N73" s="245"/>
    </row>
    <row r="74" spans="1:14" ht="13.5" x14ac:dyDescent="0.35">
      <c r="A74" s="1"/>
      <c r="B74" s="15" t="s">
        <v>161</v>
      </c>
      <c r="C74" s="9"/>
      <c r="D74" s="308">
        <f>D53-D73</f>
        <v>123799</v>
      </c>
      <c r="E74" s="308">
        <f>E53-E73</f>
        <v>116044</v>
      </c>
      <c r="F74" s="308">
        <f>F53-F73</f>
        <v>102586</v>
      </c>
      <c r="G74" s="308">
        <f>G53-G73</f>
        <v>83705</v>
      </c>
      <c r="H74" s="1"/>
      <c r="I74" s="249"/>
      <c r="J74" s="245"/>
      <c r="K74" s="245"/>
      <c r="L74" s="245"/>
      <c r="M74" s="245"/>
      <c r="N74" s="245"/>
    </row>
    <row r="75" spans="1:14" ht="13.5" x14ac:dyDescent="0.35">
      <c r="A75" s="1"/>
      <c r="B75" s="7"/>
      <c r="C75" s="7"/>
      <c r="D75" s="7"/>
      <c r="E75" s="7"/>
      <c r="F75" s="7"/>
      <c r="G75" s="7"/>
      <c r="H75" s="1"/>
      <c r="I75" s="249"/>
      <c r="J75" s="245"/>
      <c r="K75" s="245"/>
      <c r="L75" s="245"/>
      <c r="M75" s="245"/>
      <c r="N75" s="245"/>
    </row>
    <row r="76" spans="1:14" ht="13.5" x14ac:dyDescent="0.35">
      <c r="A76" s="1"/>
      <c r="B76" s="187" t="s">
        <v>164</v>
      </c>
      <c r="C76" s="9"/>
      <c r="D76" s="186"/>
      <c r="E76" s="186"/>
      <c r="F76" s="186"/>
      <c r="G76" s="186"/>
      <c r="H76" s="1"/>
      <c r="I76" s="249"/>
      <c r="J76" s="245"/>
      <c r="K76" s="245"/>
      <c r="L76" s="245"/>
      <c r="M76" s="245"/>
      <c r="N76" s="245"/>
    </row>
    <row r="77" spans="1:14" ht="13.5" x14ac:dyDescent="0.35">
      <c r="A77" s="1"/>
      <c r="B77" s="7" t="s">
        <v>165</v>
      </c>
      <c r="C77" s="7"/>
      <c r="D77" s="7"/>
      <c r="E77" s="7"/>
      <c r="F77" s="7"/>
      <c r="G77" s="7"/>
      <c r="H77" s="1"/>
      <c r="I77" s="249"/>
      <c r="J77" s="245"/>
      <c r="K77" s="245"/>
      <c r="L77" s="245"/>
      <c r="M77" s="245"/>
      <c r="N77" s="245"/>
    </row>
    <row r="78" spans="1:14" ht="13.5" x14ac:dyDescent="0.35">
      <c r="A78" s="1"/>
      <c r="B78" s="9" t="s">
        <v>166</v>
      </c>
      <c r="C78" s="9"/>
      <c r="D78" s="186">
        <v>11227</v>
      </c>
      <c r="E78" s="186">
        <v>13991</v>
      </c>
      <c r="F78" s="186">
        <v>14540</v>
      </c>
      <c r="G78" s="186">
        <v>16583</v>
      </c>
      <c r="H78" s="1"/>
      <c r="I78" s="249"/>
      <c r="J78" s="245"/>
      <c r="K78" s="245"/>
      <c r="L78" s="245"/>
      <c r="M78" s="245"/>
      <c r="N78" s="245"/>
    </row>
    <row r="79" spans="1:14" ht="13.5" x14ac:dyDescent="0.35">
      <c r="A79" s="1"/>
      <c r="B79" s="7" t="s">
        <v>167</v>
      </c>
      <c r="C79" s="7"/>
      <c r="D79" s="7">
        <v>3488</v>
      </c>
      <c r="E79" s="7">
        <v>2978</v>
      </c>
      <c r="F79" s="7">
        <v>4221</v>
      </c>
      <c r="G79" s="7">
        <v>4935</v>
      </c>
      <c r="H79" s="1"/>
      <c r="I79" s="249"/>
      <c r="J79" s="245"/>
      <c r="K79" s="245"/>
      <c r="L79" s="245"/>
      <c r="M79" s="245"/>
      <c r="N79" s="245"/>
    </row>
    <row r="80" spans="1:14" ht="13.5" x14ac:dyDescent="0.35">
      <c r="A80" s="1"/>
      <c r="B80" s="9" t="s">
        <v>168</v>
      </c>
      <c r="C80" s="9"/>
      <c r="D80" s="186">
        <v>100522</v>
      </c>
      <c r="E80" s="186">
        <v>88643</v>
      </c>
      <c r="F80" s="186">
        <v>72101</v>
      </c>
      <c r="G80" s="186">
        <v>52867</v>
      </c>
      <c r="H80" s="1"/>
      <c r="I80" s="249"/>
      <c r="J80" s="245"/>
      <c r="K80" s="245"/>
      <c r="L80" s="245"/>
      <c r="M80" s="245"/>
      <c r="N80" s="245"/>
    </row>
    <row r="81" spans="1:14" ht="13.5" x14ac:dyDescent="0.35">
      <c r="A81" s="1"/>
      <c r="B81" s="7" t="s">
        <v>169</v>
      </c>
      <c r="C81" s="7"/>
      <c r="D81" s="191">
        <f t="shared" ref="D81:F81" si="8">SUM(D78:D80)</f>
        <v>115237</v>
      </c>
      <c r="E81" s="191">
        <f t="shared" si="8"/>
        <v>105612</v>
      </c>
      <c r="F81" s="191">
        <f t="shared" si="8"/>
        <v>90862</v>
      </c>
      <c r="G81" s="191">
        <f>SUM(G78:G80)</f>
        <v>74385</v>
      </c>
      <c r="H81" s="1"/>
      <c r="I81" s="249"/>
      <c r="J81" s="245"/>
      <c r="K81" s="245"/>
      <c r="L81" s="245"/>
      <c r="M81" s="245"/>
      <c r="N81" s="245"/>
    </row>
    <row r="82" spans="1:14" ht="13.5" x14ac:dyDescent="0.35">
      <c r="A82" s="1"/>
      <c r="B82" s="15" t="s">
        <v>170</v>
      </c>
      <c r="C82" s="9"/>
      <c r="D82" s="186">
        <v>8562</v>
      </c>
      <c r="E82" s="186">
        <v>10432</v>
      </c>
      <c r="F82" s="186">
        <v>11724</v>
      </c>
      <c r="G82" s="186">
        <v>9320</v>
      </c>
      <c r="H82" s="1"/>
      <c r="I82" s="249"/>
      <c r="J82" s="245"/>
      <c r="K82" s="245"/>
      <c r="L82" s="245"/>
      <c r="M82" s="245"/>
      <c r="N82" s="245"/>
    </row>
    <row r="83" spans="1:14" ht="13.5" x14ac:dyDescent="0.35">
      <c r="A83" s="1"/>
      <c r="B83" s="7" t="s">
        <v>171</v>
      </c>
      <c r="C83" s="7"/>
      <c r="D83" s="309">
        <f t="shared" ref="D83:F83" si="9">SUM(D81:D82)</f>
        <v>123799</v>
      </c>
      <c r="E83" s="309">
        <f t="shared" si="9"/>
        <v>116044</v>
      </c>
      <c r="F83" s="309">
        <f t="shared" si="9"/>
        <v>102586</v>
      </c>
      <c r="G83" s="309">
        <f>SUM(G81:G82)</f>
        <v>83705</v>
      </c>
      <c r="H83" s="1"/>
      <c r="I83" s="249"/>
      <c r="J83" s="245"/>
      <c r="K83" s="245"/>
      <c r="L83" s="245"/>
      <c r="M83" s="245"/>
      <c r="N83" s="245"/>
    </row>
    <row r="84" spans="1:14" ht="13.5" x14ac:dyDescent="0.35">
      <c r="A84" s="1"/>
      <c r="B84" s="15"/>
      <c r="C84" s="9"/>
      <c r="D84" s="186"/>
      <c r="E84" s="186"/>
      <c r="F84" s="186"/>
      <c r="G84" s="186"/>
      <c r="H84" s="1"/>
      <c r="I84" s="249"/>
      <c r="J84" s="245"/>
      <c r="K84" s="245"/>
      <c r="L84" s="245"/>
      <c r="M84" s="245"/>
      <c r="N84" s="245"/>
    </row>
    <row r="85" spans="1:14" ht="13.5" x14ac:dyDescent="0.35">
      <c r="A85" s="1"/>
      <c r="B85" s="15"/>
      <c r="C85" s="9"/>
      <c r="D85" s="186"/>
      <c r="E85" s="186"/>
      <c r="F85" s="186"/>
      <c r="G85" s="186"/>
      <c r="H85" s="1"/>
      <c r="I85" s="249"/>
      <c r="J85" s="245"/>
      <c r="K85" s="245"/>
      <c r="L85" s="245"/>
      <c r="M85" s="245"/>
      <c r="N85" s="245"/>
    </row>
    <row r="86" spans="1:14" ht="13.5" x14ac:dyDescent="0.35">
      <c r="A86" s="1"/>
      <c r="B86" s="15"/>
      <c r="C86" s="9"/>
      <c r="D86" s="186"/>
      <c r="E86" s="186"/>
      <c r="F86" s="186"/>
      <c r="G86" s="186"/>
      <c r="H86" s="1"/>
      <c r="I86" s="249"/>
      <c r="J86" s="245"/>
      <c r="K86" s="245"/>
      <c r="L86" s="245"/>
      <c r="M86" s="245"/>
      <c r="N86" s="245"/>
    </row>
    <row r="87" spans="1:14" ht="13.5" x14ac:dyDescent="0.35">
      <c r="A87" s="1"/>
      <c r="B87" s="15"/>
      <c r="C87" s="9"/>
      <c r="D87" s="186"/>
      <c r="E87" s="186"/>
      <c r="F87" s="186"/>
      <c r="G87" s="186"/>
      <c r="H87" s="1"/>
      <c r="I87" s="249"/>
      <c r="J87" s="245"/>
      <c r="K87" s="245"/>
      <c r="L87" s="245"/>
      <c r="M87" s="245"/>
      <c r="N87" s="245"/>
    </row>
    <row r="88" spans="1:14" ht="13.5" x14ac:dyDescent="0.35">
      <c r="A88" s="1"/>
      <c r="B88" s="188"/>
      <c r="C88" s="310"/>
      <c r="D88" s="311"/>
      <c r="E88" s="311"/>
      <c r="F88" s="311"/>
      <c r="G88" s="310"/>
      <c r="H88" s="1"/>
      <c r="I88" s="249"/>
      <c r="J88" s="245"/>
      <c r="K88" s="245"/>
      <c r="L88" s="245"/>
      <c r="M88" s="245"/>
      <c r="N88" s="245"/>
    </row>
    <row r="89" spans="1:14" ht="15.5" x14ac:dyDescent="0.35">
      <c r="A89" s="1"/>
      <c r="B89" s="253" t="str">
        <f>+B2</f>
        <v>Schaffer Corporation Limited</v>
      </c>
      <c r="C89" s="253"/>
      <c r="D89" s="312"/>
      <c r="E89" s="312"/>
      <c r="F89" s="312"/>
      <c r="G89" s="312"/>
      <c r="H89" s="1"/>
      <c r="I89" s="249"/>
      <c r="J89" s="245"/>
      <c r="K89" s="245"/>
      <c r="L89" s="245"/>
      <c r="M89" s="245"/>
      <c r="N89" s="245"/>
    </row>
    <row r="90" spans="1:14" ht="15.5" x14ac:dyDescent="0.35">
      <c r="A90" s="1"/>
      <c r="B90" s="255" t="s">
        <v>85</v>
      </c>
      <c r="C90" s="255"/>
      <c r="D90" s="313"/>
      <c r="E90" s="313"/>
      <c r="F90" s="313"/>
      <c r="G90" s="313"/>
      <c r="H90" s="1"/>
      <c r="I90" s="249"/>
      <c r="J90" s="245"/>
      <c r="K90" s="245"/>
      <c r="L90" s="245"/>
      <c r="M90" s="245"/>
      <c r="N90" s="245"/>
    </row>
    <row r="91" spans="1:14" ht="15" thickBot="1" x14ac:dyDescent="0.4">
      <c r="A91" s="14"/>
      <c r="B91" s="256" t="str">
        <f>+B4</f>
        <v>Years ended June 30</v>
      </c>
      <c r="C91" s="256"/>
      <c r="D91" s="314"/>
      <c r="E91" s="314"/>
      <c r="F91" s="314"/>
      <c r="G91" s="314"/>
      <c r="H91" s="1"/>
      <c r="I91" s="249"/>
      <c r="J91" s="245"/>
      <c r="K91" s="245"/>
      <c r="L91" s="245"/>
      <c r="M91" s="245"/>
      <c r="N91" s="245"/>
    </row>
    <row r="92" spans="1:14" ht="14" x14ac:dyDescent="0.35">
      <c r="A92" s="14"/>
      <c r="B92" s="9"/>
      <c r="C92" s="9"/>
      <c r="D92" s="4">
        <f>D5</f>
        <v>2020</v>
      </c>
      <c r="E92" s="4">
        <f>E5</f>
        <v>2019</v>
      </c>
      <c r="F92" s="4">
        <f>F5</f>
        <v>2018</v>
      </c>
      <c r="G92" s="4">
        <f>G5</f>
        <v>2017</v>
      </c>
      <c r="H92" s="1"/>
      <c r="I92" s="249"/>
      <c r="J92" s="245"/>
      <c r="K92" s="245"/>
      <c r="L92" s="245"/>
      <c r="M92" s="245"/>
      <c r="N92" s="245"/>
    </row>
    <row r="93" spans="1:14" ht="14" thickBot="1" x14ac:dyDescent="0.4">
      <c r="A93" s="14"/>
      <c r="B93" s="9"/>
      <c r="C93" s="9"/>
      <c r="D93" s="5" t="str">
        <f>+G6</f>
        <v>$'000</v>
      </c>
      <c r="E93" s="5" t="str">
        <f>+G6</f>
        <v>$'000</v>
      </c>
      <c r="F93" s="5" t="str">
        <f>+G6</f>
        <v>$'000</v>
      </c>
      <c r="G93" s="5" t="str">
        <f>+G6</f>
        <v>$'000</v>
      </c>
      <c r="H93" s="1"/>
      <c r="I93" s="249"/>
      <c r="J93" s="245"/>
      <c r="K93" s="245"/>
      <c r="L93" s="245"/>
      <c r="M93" s="245"/>
      <c r="N93" s="245"/>
    </row>
    <row r="94" spans="1:14" ht="13.5" x14ac:dyDescent="0.35">
      <c r="A94" s="14" t="s">
        <v>218</v>
      </c>
      <c r="B94" s="16" t="s">
        <v>172</v>
      </c>
      <c r="C94" s="9"/>
      <c r="D94" s="16"/>
      <c r="E94" s="16"/>
      <c r="F94" s="16"/>
      <c r="G94" s="16"/>
      <c r="H94" s="1"/>
      <c r="I94" s="249"/>
      <c r="J94" s="245"/>
      <c r="K94" s="245"/>
      <c r="L94" s="245"/>
      <c r="M94" s="245"/>
      <c r="N94" s="245"/>
    </row>
    <row r="95" spans="1:14" ht="13.5" x14ac:dyDescent="0.35">
      <c r="A95" s="14" t="s">
        <v>218</v>
      </c>
      <c r="B95" s="9" t="s">
        <v>173</v>
      </c>
      <c r="C95" s="16"/>
      <c r="D95" s="9"/>
      <c r="E95" s="9"/>
      <c r="F95" s="9">
        <v>204135</v>
      </c>
      <c r="G95" s="9">
        <v>166930</v>
      </c>
      <c r="H95" s="232"/>
      <c r="I95" s="249"/>
      <c r="J95" s="245"/>
      <c r="K95" s="245"/>
      <c r="L95" s="245"/>
      <c r="M95" s="245"/>
      <c r="N95" s="245"/>
    </row>
    <row r="96" spans="1:14" ht="13.5" x14ac:dyDescent="0.35">
      <c r="A96" s="14" t="s">
        <v>218</v>
      </c>
      <c r="B96" s="16" t="s">
        <v>186</v>
      </c>
      <c r="C96" s="16"/>
      <c r="D96" s="174">
        <v>148703</v>
      </c>
      <c r="E96" s="174">
        <v>196586</v>
      </c>
      <c r="F96" s="174"/>
      <c r="G96" s="174"/>
      <c r="H96" s="232"/>
      <c r="I96" s="249"/>
      <c r="J96" s="245"/>
      <c r="K96" s="245"/>
      <c r="L96" s="245"/>
      <c r="M96" s="245"/>
      <c r="N96" s="245"/>
    </row>
    <row r="97" spans="1:14" ht="13.5" x14ac:dyDescent="0.35">
      <c r="A97" s="14" t="s">
        <v>218</v>
      </c>
      <c r="B97" s="9" t="s">
        <v>174</v>
      </c>
      <c r="C97" s="9"/>
      <c r="D97" s="186"/>
      <c r="E97" s="186"/>
      <c r="F97" s="186">
        <v>17033</v>
      </c>
      <c r="G97" s="186">
        <v>16251</v>
      </c>
      <c r="H97" s="232"/>
      <c r="I97" s="249"/>
      <c r="J97" s="245"/>
      <c r="K97" s="245"/>
      <c r="L97" s="245"/>
      <c r="M97" s="245"/>
      <c r="N97" s="245"/>
    </row>
    <row r="98" spans="1:14" ht="13.5" x14ac:dyDescent="0.35">
      <c r="A98" s="14" t="s">
        <v>218</v>
      </c>
      <c r="B98" s="16" t="s">
        <v>175</v>
      </c>
      <c r="C98" s="16"/>
      <c r="D98" s="174">
        <v>5422</v>
      </c>
      <c r="E98" s="174">
        <v>5875</v>
      </c>
      <c r="F98" s="174">
        <v>5559</v>
      </c>
      <c r="G98" s="174">
        <v>5275</v>
      </c>
      <c r="H98" s="233"/>
      <c r="I98" s="249"/>
      <c r="J98" s="245"/>
      <c r="K98" s="245"/>
      <c r="L98" s="245"/>
      <c r="M98" s="245"/>
      <c r="N98" s="245"/>
    </row>
    <row r="99" spans="1:14" ht="13.5" x14ac:dyDescent="0.35">
      <c r="A99" s="14" t="s">
        <v>218</v>
      </c>
      <c r="B99" s="9" t="s">
        <v>176</v>
      </c>
      <c r="C99" s="9"/>
      <c r="D99" s="186">
        <v>513</v>
      </c>
      <c r="E99" s="186">
        <v>681</v>
      </c>
      <c r="F99" s="186">
        <v>272</v>
      </c>
      <c r="G99" s="186">
        <v>46</v>
      </c>
      <c r="H99" s="232"/>
      <c r="I99" s="249"/>
      <c r="J99" s="245"/>
      <c r="K99" s="245"/>
      <c r="L99" s="245"/>
      <c r="M99" s="245"/>
      <c r="N99" s="245"/>
    </row>
    <row r="100" spans="1:14" ht="13.5" x14ac:dyDescent="0.35">
      <c r="A100" s="14" t="s">
        <v>208</v>
      </c>
      <c r="B100" s="16" t="s">
        <v>177</v>
      </c>
      <c r="C100" s="16"/>
      <c r="D100" s="174">
        <v>935</v>
      </c>
      <c r="E100" s="174">
        <v>481</v>
      </c>
      <c r="F100" s="174">
        <v>37</v>
      </c>
      <c r="G100" s="174"/>
      <c r="H100" s="18"/>
      <c r="I100" s="249"/>
      <c r="J100" s="245"/>
      <c r="K100" s="245"/>
      <c r="L100" s="245"/>
      <c r="M100" s="245"/>
      <c r="N100" s="245"/>
    </row>
    <row r="101" spans="1:14" ht="13.5" x14ac:dyDescent="0.35">
      <c r="A101" s="14"/>
      <c r="B101" s="187" t="s">
        <v>180</v>
      </c>
      <c r="C101" s="9"/>
      <c r="D101" s="194">
        <f t="shared" ref="D101:F101" si="10">SUM(D95:D100)</f>
        <v>155573</v>
      </c>
      <c r="E101" s="194">
        <f t="shared" si="10"/>
        <v>203623</v>
      </c>
      <c r="F101" s="194">
        <f t="shared" si="10"/>
        <v>227036</v>
      </c>
      <c r="G101" s="194">
        <f>SUM(G95:G100)</f>
        <v>188502</v>
      </c>
      <c r="H101" s="3"/>
      <c r="I101" s="249"/>
      <c r="J101" s="245"/>
      <c r="K101" s="245"/>
      <c r="L101" s="245"/>
      <c r="M101" s="245"/>
      <c r="N101" s="245"/>
    </row>
    <row r="102" spans="1:14" ht="13.5" x14ac:dyDescent="0.35">
      <c r="A102" s="306" t="s">
        <v>218</v>
      </c>
      <c r="B102" s="16" t="s">
        <v>178</v>
      </c>
      <c r="C102" s="16"/>
      <c r="D102" s="315">
        <v>-111679</v>
      </c>
      <c r="E102" s="315">
        <v>-143701</v>
      </c>
      <c r="F102" s="315">
        <v>-164413</v>
      </c>
      <c r="G102" s="315">
        <v>-160105</v>
      </c>
      <c r="H102" s="18"/>
      <c r="I102" s="249"/>
      <c r="J102" s="245"/>
      <c r="K102" s="245"/>
      <c r="L102" s="245"/>
      <c r="M102" s="245"/>
      <c r="N102" s="245"/>
    </row>
    <row r="103" spans="1:14" ht="13.5" x14ac:dyDescent="0.35">
      <c r="A103" s="14"/>
      <c r="B103" s="187" t="s">
        <v>179</v>
      </c>
      <c r="C103" s="9"/>
      <c r="D103" s="192">
        <f t="shared" ref="D103:F103" si="11">SUM(D101:D102)</f>
        <v>43894</v>
      </c>
      <c r="E103" s="192">
        <f t="shared" si="11"/>
        <v>59922</v>
      </c>
      <c r="F103" s="192">
        <f t="shared" si="11"/>
        <v>62623</v>
      </c>
      <c r="G103" s="192">
        <f>SUM(G101:G102)</f>
        <v>28397</v>
      </c>
      <c r="H103" s="3"/>
      <c r="I103" s="249"/>
      <c r="J103" s="245"/>
      <c r="K103" s="245"/>
      <c r="L103" s="245"/>
      <c r="M103" s="245"/>
      <c r="N103" s="245"/>
    </row>
    <row r="104" spans="1:14" ht="13.5" x14ac:dyDescent="0.35">
      <c r="A104" s="14"/>
      <c r="B104" s="182" t="s">
        <v>181</v>
      </c>
      <c r="C104" s="16"/>
      <c r="D104" s="174"/>
      <c r="E104" s="174"/>
      <c r="F104" s="174"/>
      <c r="G104" s="174"/>
      <c r="H104" s="18"/>
      <c r="I104" s="249"/>
      <c r="J104" s="245"/>
      <c r="K104" s="245"/>
      <c r="L104" s="245"/>
      <c r="M104" s="245"/>
      <c r="N104" s="245"/>
    </row>
    <row r="105" spans="1:14" ht="13.5" x14ac:dyDescent="0.35">
      <c r="A105" s="14" t="s">
        <v>218</v>
      </c>
      <c r="B105" s="190" t="s">
        <v>182</v>
      </c>
      <c r="C105" s="190"/>
      <c r="D105" s="316">
        <v>-1448</v>
      </c>
      <c r="E105" s="316"/>
      <c r="F105" s="316">
        <v>-4500</v>
      </c>
      <c r="G105" s="316"/>
      <c r="H105" s="18"/>
      <c r="I105" s="249"/>
      <c r="J105" s="245"/>
      <c r="K105" s="245"/>
      <c r="L105" s="245"/>
      <c r="M105" s="245"/>
      <c r="N105" s="245"/>
    </row>
    <row r="106" spans="1:14" ht="13.5" x14ac:dyDescent="0.35">
      <c r="A106" s="14" t="s">
        <v>218</v>
      </c>
      <c r="B106" s="16" t="s">
        <v>194</v>
      </c>
      <c r="C106" s="190"/>
      <c r="D106" s="16">
        <v>1221</v>
      </c>
      <c r="E106" s="16">
        <v>-1221</v>
      </c>
      <c r="F106" s="16"/>
      <c r="G106" s="16"/>
      <c r="H106" s="18"/>
      <c r="I106" s="249"/>
      <c r="J106" s="245"/>
      <c r="K106" s="245"/>
      <c r="L106" s="245"/>
      <c r="M106" s="245"/>
      <c r="N106" s="245"/>
    </row>
    <row r="107" spans="1:14" ht="13.5" x14ac:dyDescent="0.35">
      <c r="A107" s="14" t="s">
        <v>208</v>
      </c>
      <c r="B107" s="190" t="s">
        <v>195</v>
      </c>
      <c r="C107" s="190"/>
      <c r="D107" s="316">
        <v>11</v>
      </c>
      <c r="E107" s="316"/>
      <c r="F107" s="316"/>
      <c r="G107" s="316"/>
      <c r="H107" s="18"/>
      <c r="I107" s="249"/>
      <c r="J107" s="245"/>
      <c r="K107" s="245"/>
      <c r="L107" s="245"/>
      <c r="M107" s="245"/>
      <c r="N107" s="245"/>
    </row>
    <row r="108" spans="1:14" ht="13.5" x14ac:dyDescent="0.35">
      <c r="A108" s="14" t="s">
        <v>208</v>
      </c>
      <c r="B108" s="16" t="s">
        <v>183</v>
      </c>
      <c r="C108" s="16"/>
      <c r="D108" s="174">
        <v>9722</v>
      </c>
      <c r="E108" s="174">
        <v>2126</v>
      </c>
      <c r="F108" s="174">
        <v>240</v>
      </c>
      <c r="G108" s="174">
        <v>-992</v>
      </c>
      <c r="H108" s="18"/>
      <c r="I108" s="249"/>
      <c r="J108" s="245"/>
      <c r="K108" s="245"/>
      <c r="L108" s="245"/>
      <c r="M108" s="245"/>
      <c r="N108" s="245"/>
    </row>
    <row r="109" spans="1:14" ht="13.5" x14ac:dyDescent="0.35">
      <c r="A109" s="14" t="s">
        <v>218</v>
      </c>
      <c r="B109" s="190" t="s">
        <v>184</v>
      </c>
      <c r="C109" s="190"/>
      <c r="D109" s="316">
        <v>-623</v>
      </c>
      <c r="E109" s="316">
        <v>-628</v>
      </c>
      <c r="F109" s="316">
        <v>-613</v>
      </c>
      <c r="G109" s="316">
        <v>-563</v>
      </c>
      <c r="H109" s="18"/>
      <c r="I109" s="249"/>
      <c r="J109" s="245"/>
      <c r="K109" s="245"/>
      <c r="L109" s="245"/>
      <c r="M109" s="245"/>
      <c r="N109" s="245"/>
    </row>
    <row r="110" spans="1:14" ht="13.5" x14ac:dyDescent="0.35">
      <c r="A110" s="14" t="s">
        <v>218</v>
      </c>
      <c r="B110" s="16" t="s">
        <v>185</v>
      </c>
      <c r="C110" s="16"/>
      <c r="D110" s="174">
        <v>-11607</v>
      </c>
      <c r="E110" s="174">
        <v>-19198</v>
      </c>
      <c r="F110" s="174">
        <v>-21374</v>
      </c>
      <c r="G110" s="174">
        <v>-12098</v>
      </c>
      <c r="H110" s="18"/>
      <c r="I110" s="249"/>
      <c r="J110" s="245"/>
      <c r="K110" s="245"/>
      <c r="L110" s="245"/>
      <c r="M110" s="245"/>
      <c r="N110" s="245"/>
    </row>
    <row r="111" spans="1:14" ht="13.5" x14ac:dyDescent="0.35">
      <c r="A111" s="14"/>
      <c r="B111" s="187" t="s">
        <v>187</v>
      </c>
      <c r="C111" s="9"/>
      <c r="D111" s="194">
        <f t="shared" ref="D111:F111" si="12">SUM(D103:D110)</f>
        <v>41170</v>
      </c>
      <c r="E111" s="194">
        <f t="shared" si="12"/>
        <v>41001</v>
      </c>
      <c r="F111" s="194">
        <f t="shared" si="12"/>
        <v>36376</v>
      </c>
      <c r="G111" s="194">
        <f>SUM(G103:G110)</f>
        <v>14744</v>
      </c>
      <c r="H111" s="3"/>
      <c r="I111" s="249"/>
      <c r="J111" s="245"/>
      <c r="K111" s="245"/>
      <c r="L111" s="245"/>
      <c r="M111" s="245"/>
      <c r="N111" s="245"/>
    </row>
    <row r="112" spans="1:14" ht="13.5" x14ac:dyDescent="0.35">
      <c r="A112" s="14" t="s">
        <v>208</v>
      </c>
      <c r="B112" s="16" t="s">
        <v>188</v>
      </c>
      <c r="C112" s="16"/>
      <c r="D112" s="174">
        <v>-2640</v>
      </c>
      <c r="E112" s="174">
        <v>-2433</v>
      </c>
      <c r="F112" s="174">
        <v>-2112</v>
      </c>
      <c r="G112" s="174">
        <v>-2860</v>
      </c>
      <c r="H112" s="18"/>
      <c r="I112" s="249"/>
      <c r="J112" s="245"/>
      <c r="K112" s="245"/>
      <c r="L112" s="245"/>
      <c r="M112" s="245"/>
      <c r="N112" s="245"/>
    </row>
    <row r="113" spans="1:14" ht="13.5" x14ac:dyDescent="0.35">
      <c r="A113" s="14"/>
      <c r="B113" s="187" t="s">
        <v>189</v>
      </c>
      <c r="C113" s="9"/>
      <c r="D113" s="194">
        <f t="shared" ref="D113:F113" si="13">SUM(D111:D112)</f>
        <v>38530</v>
      </c>
      <c r="E113" s="194">
        <f t="shared" si="13"/>
        <v>38568</v>
      </c>
      <c r="F113" s="194">
        <f t="shared" si="13"/>
        <v>34264</v>
      </c>
      <c r="G113" s="194">
        <f>SUM(G111:G112)</f>
        <v>11884</v>
      </c>
      <c r="H113" s="1"/>
      <c r="I113" s="249"/>
      <c r="J113" s="245"/>
      <c r="K113" s="245"/>
      <c r="L113" s="245"/>
      <c r="M113" s="245"/>
      <c r="N113" s="245"/>
    </row>
    <row r="114" spans="1:14" ht="13.5" x14ac:dyDescent="0.35">
      <c r="A114" s="1" t="s">
        <v>217</v>
      </c>
      <c r="B114" s="16" t="s">
        <v>190</v>
      </c>
      <c r="C114" s="7"/>
      <c r="D114" s="174">
        <v>-11377</v>
      </c>
      <c r="E114" s="174">
        <v>-10868</v>
      </c>
      <c r="F114" s="174">
        <v>-10349</v>
      </c>
      <c r="G114" s="174">
        <v>-3057</v>
      </c>
      <c r="H114" s="1"/>
      <c r="I114" s="249"/>
      <c r="J114" s="245"/>
      <c r="K114" s="245"/>
      <c r="L114" s="245"/>
      <c r="M114" s="245"/>
      <c r="N114" s="245"/>
    </row>
    <row r="115" spans="1:14" ht="13.5" x14ac:dyDescent="0.35">
      <c r="A115" s="1"/>
      <c r="B115" s="187" t="s">
        <v>191</v>
      </c>
      <c r="C115" s="9"/>
      <c r="D115" s="194">
        <f t="shared" ref="D115:F115" si="14">SUM(D113:D114)</f>
        <v>27153</v>
      </c>
      <c r="E115" s="194">
        <f t="shared" si="14"/>
        <v>27700</v>
      </c>
      <c r="F115" s="194">
        <f t="shared" si="14"/>
        <v>23915</v>
      </c>
      <c r="G115" s="194">
        <f>SUM(G113:G114)</f>
        <v>8827</v>
      </c>
      <c r="H115" s="1"/>
      <c r="I115" s="249"/>
      <c r="J115" s="245"/>
      <c r="K115" s="245"/>
      <c r="L115" s="245"/>
      <c r="M115" s="245"/>
      <c r="N115" s="245"/>
    </row>
    <row r="116" spans="1:14" ht="13.5" x14ac:dyDescent="0.35">
      <c r="A116" s="3"/>
      <c r="B116" s="16" t="s">
        <v>192</v>
      </c>
      <c r="C116" s="16"/>
      <c r="D116" s="174"/>
      <c r="E116" s="174"/>
      <c r="F116" s="174">
        <v>4245</v>
      </c>
      <c r="G116" s="174">
        <v>-1281</v>
      </c>
      <c r="H116" s="1"/>
      <c r="I116" s="249"/>
      <c r="J116" s="245"/>
      <c r="K116" s="245"/>
      <c r="L116" s="245"/>
      <c r="M116" s="245"/>
      <c r="N116" s="245"/>
    </row>
    <row r="117" spans="1:14" ht="13.5" x14ac:dyDescent="0.35">
      <c r="A117" s="3"/>
      <c r="B117" s="187" t="s">
        <v>193</v>
      </c>
      <c r="C117" s="9"/>
      <c r="D117" s="195">
        <f t="shared" ref="D117:F117" si="15">SUM(D115:D116)</f>
        <v>27153</v>
      </c>
      <c r="E117" s="195">
        <f t="shared" si="15"/>
        <v>27700</v>
      </c>
      <c r="F117" s="195">
        <f t="shared" si="15"/>
        <v>28160</v>
      </c>
      <c r="G117" s="195">
        <f>SUM(G115:G116)</f>
        <v>7546</v>
      </c>
      <c r="H117" s="1"/>
      <c r="I117" s="249"/>
      <c r="J117" s="245"/>
      <c r="K117" s="245"/>
      <c r="L117" s="245"/>
      <c r="M117" s="245"/>
      <c r="N117" s="245"/>
    </row>
    <row r="118" spans="1:14" ht="13.5" x14ac:dyDescent="0.35">
      <c r="A118" s="3"/>
      <c r="B118" s="182" t="s">
        <v>115</v>
      </c>
      <c r="C118" s="7"/>
      <c r="D118" s="12"/>
      <c r="E118" s="12"/>
      <c r="F118" s="12"/>
      <c r="G118" s="12"/>
      <c r="H118" s="1"/>
      <c r="I118" s="249"/>
      <c r="J118" s="245"/>
      <c r="K118" s="245"/>
      <c r="L118" s="245"/>
      <c r="M118" s="245"/>
      <c r="N118" s="245"/>
    </row>
    <row r="119" spans="1:14" ht="13.5" x14ac:dyDescent="0.35">
      <c r="A119" s="3" t="s">
        <v>208</v>
      </c>
      <c r="B119" s="9" t="s">
        <v>196</v>
      </c>
      <c r="C119" s="7"/>
      <c r="D119" s="187"/>
      <c r="E119" s="187"/>
      <c r="F119" s="9">
        <v>620</v>
      </c>
      <c r="G119" s="9">
        <v>2152</v>
      </c>
      <c r="H119" s="1"/>
      <c r="I119" s="249"/>
      <c r="J119" s="245"/>
      <c r="K119" s="245"/>
      <c r="L119" s="245"/>
      <c r="M119" s="245"/>
      <c r="N119" s="245"/>
    </row>
    <row r="120" spans="1:14" ht="13.5" x14ac:dyDescent="0.35">
      <c r="A120" s="3" t="s">
        <v>218</v>
      </c>
      <c r="B120" s="16" t="s">
        <v>197</v>
      </c>
      <c r="C120" s="7"/>
      <c r="D120" s="12"/>
      <c r="E120" s="12"/>
      <c r="F120" s="174">
        <v>-209</v>
      </c>
      <c r="G120" s="174">
        <v>-732</v>
      </c>
      <c r="H120" s="1"/>
      <c r="I120" s="249"/>
      <c r="J120" s="245"/>
      <c r="K120" s="245"/>
      <c r="L120" s="245"/>
      <c r="M120" s="245"/>
      <c r="N120" s="245"/>
    </row>
    <row r="121" spans="1:14" ht="13.5" x14ac:dyDescent="0.35">
      <c r="A121" s="3"/>
      <c r="B121" s="187"/>
      <c r="C121" s="7"/>
      <c r="D121" s="193">
        <f t="shared" ref="D121:F121" si="16">SUM(D119:D120)</f>
        <v>0</v>
      </c>
      <c r="E121" s="193">
        <f t="shared" si="16"/>
        <v>0</v>
      </c>
      <c r="F121" s="193">
        <f t="shared" si="16"/>
        <v>411</v>
      </c>
      <c r="G121" s="193">
        <f>SUM(G119:G120)</f>
        <v>1420</v>
      </c>
      <c r="H121" s="1"/>
      <c r="I121" s="249"/>
      <c r="J121" s="245"/>
      <c r="K121" s="245"/>
      <c r="L121" s="245"/>
      <c r="M121" s="245"/>
      <c r="N121" s="245"/>
    </row>
    <row r="122" spans="1:14" ht="13.5" x14ac:dyDescent="0.35">
      <c r="A122" s="3" t="s">
        <v>218</v>
      </c>
      <c r="B122" s="16" t="s">
        <v>198</v>
      </c>
      <c r="C122" s="7"/>
      <c r="D122" s="174">
        <v>420</v>
      </c>
      <c r="E122" s="174">
        <v>631</v>
      </c>
      <c r="F122" s="174">
        <v>711</v>
      </c>
      <c r="G122" s="174">
        <v>-98</v>
      </c>
      <c r="H122" s="1"/>
      <c r="I122" s="249"/>
      <c r="J122" s="245"/>
      <c r="K122" s="245"/>
      <c r="L122" s="245"/>
      <c r="M122" s="245"/>
      <c r="N122" s="245"/>
    </row>
    <row r="123" spans="1:14" ht="13.5" x14ac:dyDescent="0.35">
      <c r="A123" s="3"/>
      <c r="B123" s="187"/>
      <c r="C123" s="187"/>
      <c r="D123" s="193">
        <f t="shared" ref="D123:F123" si="17">SUM(D121:D122)</f>
        <v>420</v>
      </c>
      <c r="E123" s="193">
        <f t="shared" si="17"/>
        <v>631</v>
      </c>
      <c r="F123" s="193">
        <f t="shared" si="17"/>
        <v>1122</v>
      </c>
      <c r="G123" s="193">
        <f>SUM(G121:G122)</f>
        <v>1322</v>
      </c>
      <c r="H123" s="1"/>
      <c r="I123" s="249"/>
      <c r="J123" s="245"/>
      <c r="K123" s="245"/>
      <c r="L123" s="245"/>
      <c r="M123" s="245"/>
      <c r="N123" s="245"/>
    </row>
    <row r="124" spans="1:14" ht="13.5" x14ac:dyDescent="0.35">
      <c r="A124" s="3" t="s">
        <v>208</v>
      </c>
      <c r="B124" s="16" t="s">
        <v>199</v>
      </c>
      <c r="C124" s="7"/>
      <c r="D124" s="12"/>
      <c r="E124" s="174"/>
      <c r="F124" s="174">
        <v>78</v>
      </c>
      <c r="G124" s="174">
        <v>288</v>
      </c>
      <c r="H124" s="1"/>
      <c r="I124" s="249"/>
      <c r="J124" s="245"/>
      <c r="K124" s="245"/>
      <c r="L124" s="245"/>
      <c r="M124" s="245"/>
      <c r="N124" s="245"/>
    </row>
    <row r="125" spans="1:14" ht="13.5" x14ac:dyDescent="0.35">
      <c r="A125" s="3" t="s">
        <v>218</v>
      </c>
      <c r="B125" s="9" t="s">
        <v>200</v>
      </c>
      <c r="C125" s="187"/>
      <c r="D125" s="9">
        <v>58</v>
      </c>
      <c r="E125" s="9">
        <v>92</v>
      </c>
      <c r="F125" s="9">
        <v>144</v>
      </c>
      <c r="G125" s="9">
        <v>-20</v>
      </c>
      <c r="H125" s="1"/>
      <c r="I125" s="249"/>
      <c r="J125" s="245"/>
      <c r="K125" s="245"/>
      <c r="L125" s="245"/>
      <c r="M125" s="245"/>
      <c r="N125" s="245"/>
    </row>
    <row r="126" spans="1:14" ht="13.5" x14ac:dyDescent="0.35">
      <c r="A126" s="3" t="s">
        <v>208</v>
      </c>
      <c r="B126" s="16" t="s">
        <v>201</v>
      </c>
      <c r="C126" s="7"/>
      <c r="D126" s="174">
        <v>478</v>
      </c>
      <c r="E126" s="174">
        <v>723</v>
      </c>
      <c r="F126" s="174">
        <v>1344</v>
      </c>
      <c r="G126" s="174">
        <v>1590</v>
      </c>
      <c r="H126" s="1"/>
      <c r="I126" s="249"/>
      <c r="J126" s="245"/>
      <c r="K126" s="245"/>
      <c r="L126" s="245"/>
      <c r="M126" s="245"/>
      <c r="N126" s="245"/>
    </row>
    <row r="127" spans="1:14" ht="13.5" x14ac:dyDescent="0.35">
      <c r="A127" s="3"/>
      <c r="B127" s="187" t="s">
        <v>202</v>
      </c>
      <c r="C127" s="187"/>
      <c r="D127" s="196">
        <f t="shared" ref="D127:F127" si="18">SUM(D117,D123,D124,D125)</f>
        <v>27631</v>
      </c>
      <c r="E127" s="196">
        <f t="shared" si="18"/>
        <v>28423</v>
      </c>
      <c r="F127" s="196">
        <f t="shared" si="18"/>
        <v>29504</v>
      </c>
      <c r="G127" s="196">
        <f>SUM(G117,G123,G124,G125)</f>
        <v>9136</v>
      </c>
      <c r="H127" s="1"/>
      <c r="I127" s="249"/>
      <c r="J127" s="245"/>
      <c r="K127" s="245"/>
      <c r="L127" s="245"/>
      <c r="M127" s="245"/>
      <c r="N127" s="245"/>
    </row>
    <row r="128" spans="1:14" ht="13.5" x14ac:dyDescent="0.35">
      <c r="A128" s="3"/>
      <c r="B128" s="7"/>
      <c r="C128" s="7"/>
      <c r="D128" s="12"/>
      <c r="E128" s="12"/>
      <c r="F128" s="12"/>
      <c r="G128" s="12"/>
      <c r="H128" s="1"/>
      <c r="I128" s="249"/>
      <c r="J128" s="245"/>
      <c r="K128" s="245"/>
      <c r="L128" s="245"/>
      <c r="M128" s="245"/>
      <c r="N128" s="245"/>
    </row>
    <row r="129" spans="1:14" ht="13.5" x14ac:dyDescent="0.35">
      <c r="A129" s="3"/>
      <c r="B129" s="187" t="s">
        <v>203</v>
      </c>
      <c r="C129" s="187"/>
      <c r="D129" s="187"/>
      <c r="E129" s="187"/>
      <c r="F129" s="187"/>
      <c r="G129" s="187"/>
      <c r="H129" s="1"/>
      <c r="I129" s="249"/>
      <c r="J129" s="245"/>
      <c r="K129" s="245"/>
      <c r="L129" s="245"/>
      <c r="M129" s="245"/>
      <c r="N129" s="245"/>
    </row>
    <row r="130" spans="1:14" ht="13.5" x14ac:dyDescent="0.35">
      <c r="A130" s="3"/>
      <c r="B130" s="16" t="s">
        <v>204</v>
      </c>
      <c r="C130" s="7"/>
      <c r="D130" s="174">
        <v>3603</v>
      </c>
      <c r="E130" s="174">
        <v>4801</v>
      </c>
      <c r="F130" s="174">
        <v>4868</v>
      </c>
      <c r="G130" s="174">
        <v>1690</v>
      </c>
      <c r="H130" s="1"/>
      <c r="I130" s="249"/>
      <c r="J130" s="245"/>
      <c r="K130" s="245"/>
      <c r="L130" s="245"/>
      <c r="M130" s="245"/>
      <c r="N130" s="245"/>
    </row>
    <row r="131" spans="1:14" ht="13.5" x14ac:dyDescent="0.35">
      <c r="A131" s="3"/>
      <c r="B131" s="9" t="s">
        <v>205</v>
      </c>
      <c r="C131" s="187"/>
      <c r="D131" s="9">
        <v>23550</v>
      </c>
      <c r="E131" s="9">
        <v>22899</v>
      </c>
      <c r="F131" s="9">
        <v>23292</v>
      </c>
      <c r="G131" s="9">
        <v>5956</v>
      </c>
      <c r="H131" s="1"/>
      <c r="I131" s="249"/>
      <c r="J131" s="245"/>
      <c r="K131" s="245"/>
      <c r="L131" s="245"/>
      <c r="M131" s="245"/>
      <c r="N131" s="245"/>
    </row>
    <row r="132" spans="1:14" ht="13.5" x14ac:dyDescent="0.35">
      <c r="A132" s="3"/>
      <c r="B132" s="16"/>
      <c r="C132" s="16"/>
      <c r="D132" s="198">
        <f t="shared" ref="D132:F132" si="19">SUM(D130:D131)</f>
        <v>27153</v>
      </c>
      <c r="E132" s="198">
        <f t="shared" si="19"/>
        <v>27700</v>
      </c>
      <c r="F132" s="198">
        <f t="shared" si="19"/>
        <v>28160</v>
      </c>
      <c r="G132" s="198">
        <f>SUM(G130:G131)</f>
        <v>7646</v>
      </c>
      <c r="H132" s="1"/>
      <c r="I132" s="249"/>
      <c r="J132" s="245"/>
      <c r="K132" s="245"/>
      <c r="L132" s="245"/>
      <c r="M132" s="245"/>
      <c r="N132" s="245"/>
    </row>
    <row r="133" spans="1:14" ht="13.5" x14ac:dyDescent="0.35">
      <c r="A133" s="3"/>
      <c r="B133" s="187" t="s">
        <v>206</v>
      </c>
      <c r="C133" s="9"/>
      <c r="D133" s="9"/>
      <c r="E133" s="9"/>
      <c r="F133" s="9"/>
      <c r="G133" s="9"/>
      <c r="H133" s="1"/>
      <c r="I133" s="249"/>
      <c r="J133" s="245"/>
      <c r="K133" s="245"/>
      <c r="L133" s="245"/>
      <c r="M133" s="245"/>
      <c r="N133" s="245"/>
    </row>
    <row r="134" spans="1:14" ht="13.5" x14ac:dyDescent="0.35">
      <c r="A134" s="3"/>
      <c r="B134" s="16" t="s">
        <v>204</v>
      </c>
      <c r="C134" s="16"/>
      <c r="D134" s="16">
        <v>3661</v>
      </c>
      <c r="E134" s="16">
        <v>4893</v>
      </c>
      <c r="F134" s="16">
        <v>5089</v>
      </c>
      <c r="G134" s="16">
        <v>1957</v>
      </c>
      <c r="H134" s="1"/>
      <c r="I134" s="249"/>
      <c r="J134" s="245"/>
      <c r="K134" s="245"/>
      <c r="L134" s="245"/>
      <c r="M134" s="245"/>
      <c r="N134" s="245"/>
    </row>
    <row r="135" spans="1:14" ht="13.5" x14ac:dyDescent="0.35">
      <c r="A135" s="3"/>
      <c r="B135" s="9" t="s">
        <v>205</v>
      </c>
      <c r="C135" s="9"/>
      <c r="D135" s="9">
        <v>23970</v>
      </c>
      <c r="E135" s="9">
        <v>23530</v>
      </c>
      <c r="F135" s="9">
        <v>24415</v>
      </c>
      <c r="G135" s="9">
        <v>7179</v>
      </c>
      <c r="H135" s="1"/>
      <c r="I135" s="249"/>
      <c r="J135" s="245"/>
      <c r="K135" s="245"/>
      <c r="L135" s="245"/>
      <c r="M135" s="245"/>
      <c r="N135" s="245"/>
    </row>
    <row r="136" spans="1:14" ht="13.5" x14ac:dyDescent="0.35">
      <c r="A136" s="3"/>
      <c r="B136" s="16"/>
      <c r="C136" s="16"/>
      <c r="D136" s="197">
        <f t="shared" ref="D136:F136" si="20">SUM(D134:D135)</f>
        <v>27631</v>
      </c>
      <c r="E136" s="197">
        <f t="shared" si="20"/>
        <v>28423</v>
      </c>
      <c r="F136" s="197">
        <f t="shared" si="20"/>
        <v>29504</v>
      </c>
      <c r="G136" s="197">
        <f>SUM(G134:G135)</f>
        <v>9136</v>
      </c>
      <c r="H136" s="1"/>
      <c r="I136" s="249"/>
      <c r="J136" s="245"/>
      <c r="K136" s="245"/>
      <c r="L136" s="245"/>
      <c r="M136" s="245"/>
      <c r="N136" s="245"/>
    </row>
    <row r="137" spans="1:14" ht="13.5" x14ac:dyDescent="0.35">
      <c r="A137" s="3"/>
      <c r="B137" s="9"/>
      <c r="C137" s="9"/>
      <c r="D137" s="9"/>
      <c r="E137" s="9"/>
      <c r="F137" s="9"/>
      <c r="G137" s="9"/>
      <c r="H137" s="1"/>
      <c r="I137" s="249"/>
      <c r="J137" s="245"/>
      <c r="K137" s="245"/>
      <c r="L137" s="245"/>
      <c r="M137" s="245"/>
      <c r="N137" s="245"/>
    </row>
    <row r="138" spans="1:14" ht="13.5" x14ac:dyDescent="0.35">
      <c r="A138" s="3"/>
      <c r="B138" s="16"/>
      <c r="C138" s="16"/>
      <c r="D138" s="16"/>
      <c r="E138" s="16"/>
      <c r="F138" s="16"/>
      <c r="G138" s="16"/>
      <c r="H138" s="1"/>
      <c r="I138" s="249"/>
      <c r="J138" s="245"/>
      <c r="K138" s="245"/>
      <c r="L138" s="245"/>
      <c r="M138" s="245"/>
      <c r="N138" s="245"/>
    </row>
    <row r="139" spans="1:14" ht="13.5" x14ac:dyDescent="0.35">
      <c r="A139" s="1"/>
      <c r="B139" s="1"/>
      <c r="C139" s="1"/>
      <c r="D139" s="2"/>
      <c r="E139" s="2"/>
      <c r="F139" s="2"/>
      <c r="G139" s="2"/>
      <c r="H139" s="1"/>
      <c r="I139" s="249"/>
      <c r="J139" s="245"/>
      <c r="K139" s="245"/>
      <c r="L139" s="245"/>
      <c r="M139" s="245"/>
      <c r="N139" s="245"/>
    </row>
    <row r="140" spans="1:14" ht="15.5" x14ac:dyDescent="0.35">
      <c r="A140" s="1"/>
      <c r="B140" s="244" t="s">
        <v>70</v>
      </c>
      <c r="C140" s="250"/>
      <c r="D140" s="245"/>
      <c r="E140" s="245"/>
      <c r="F140" s="245"/>
      <c r="G140" s="245"/>
      <c r="H140" s="245"/>
      <c r="I140" s="249"/>
      <c r="J140" s="245"/>
      <c r="K140" s="245"/>
      <c r="L140" s="245"/>
      <c r="M140" s="245"/>
      <c r="N140" s="245"/>
    </row>
    <row r="141" spans="1:14" ht="13.5" x14ac:dyDescent="0.35">
      <c r="A141" s="1"/>
      <c r="B141" s="246" t="s">
        <v>78</v>
      </c>
      <c r="C141" s="247"/>
      <c r="D141" s="247"/>
      <c r="E141" s="247"/>
      <c r="F141" s="247"/>
      <c r="G141" s="247"/>
      <c r="H141" s="247"/>
      <c r="I141" s="249"/>
      <c r="J141" s="245"/>
      <c r="K141" s="245"/>
      <c r="L141" s="245"/>
      <c r="M141" s="245"/>
      <c r="N141" s="245"/>
    </row>
    <row r="142" spans="1:14" ht="13.5" x14ac:dyDescent="0.35">
      <c r="A142" s="1"/>
      <c r="B142" s="246"/>
      <c r="C142" s="247"/>
      <c r="D142" s="247"/>
      <c r="E142" s="247"/>
      <c r="F142" s="247"/>
      <c r="G142" s="247"/>
      <c r="H142" s="247"/>
      <c r="I142" s="249"/>
      <c r="J142" s="245"/>
      <c r="K142" s="245"/>
      <c r="L142" s="245"/>
      <c r="M142" s="245"/>
      <c r="N142" s="245"/>
    </row>
    <row r="143" spans="1:14" ht="13.5" x14ac:dyDescent="0.35">
      <c r="A143" s="1"/>
      <c r="B143" s="214"/>
      <c r="C143" s="21"/>
      <c r="D143" s="20"/>
      <c r="E143" s="20"/>
      <c r="F143" s="20"/>
      <c r="G143" s="21"/>
      <c r="H143" s="21"/>
      <c r="I143" s="249"/>
      <c r="J143" s="245"/>
      <c r="K143" s="245"/>
      <c r="L143" s="245"/>
      <c r="M143" s="245"/>
      <c r="N143" s="245"/>
    </row>
    <row r="144" spans="1:14" ht="13.5" x14ac:dyDescent="0.35">
      <c r="A144" s="1"/>
      <c r="B144" s="19"/>
      <c r="C144" s="21"/>
      <c r="D144" s="20"/>
      <c r="E144" s="20"/>
      <c r="F144" s="20"/>
      <c r="G144" s="21"/>
      <c r="H144" s="21"/>
      <c r="I144" s="249"/>
      <c r="J144" s="245"/>
      <c r="K144" s="245"/>
      <c r="L144" s="245"/>
      <c r="M144" s="245"/>
      <c r="N144" s="245"/>
    </row>
    <row r="145" spans="1:14" ht="13.5" x14ac:dyDescent="0.35">
      <c r="A145" s="1"/>
      <c r="B145" s="19"/>
      <c r="C145" s="21"/>
      <c r="D145" s="20"/>
      <c r="E145" s="20"/>
      <c r="F145" s="20"/>
      <c r="G145" s="21"/>
      <c r="H145" s="21"/>
      <c r="I145" s="249"/>
      <c r="J145" s="245"/>
      <c r="K145" s="245"/>
      <c r="L145" s="245"/>
      <c r="M145" s="245"/>
      <c r="N145" s="245"/>
    </row>
    <row r="146" spans="1:14" ht="13.5" x14ac:dyDescent="0.35">
      <c r="A146" s="1"/>
      <c r="B146" s="19"/>
      <c r="C146" s="21"/>
      <c r="D146" s="20"/>
      <c r="E146" s="20"/>
      <c r="F146" s="20"/>
      <c r="G146" s="21"/>
      <c r="H146" s="21"/>
      <c r="I146" s="249"/>
      <c r="J146" s="245"/>
      <c r="K146" s="245"/>
      <c r="L146" s="245"/>
      <c r="M146" s="245"/>
      <c r="N146" s="245"/>
    </row>
    <row r="147" spans="1:14" ht="13.5" x14ac:dyDescent="0.35">
      <c r="A147" s="1"/>
      <c r="B147" s="19"/>
      <c r="C147" s="21"/>
      <c r="D147" s="20"/>
      <c r="E147" s="20"/>
      <c r="F147" s="20"/>
      <c r="G147" s="21"/>
      <c r="H147" s="21"/>
      <c r="I147" s="249"/>
      <c r="J147" s="245"/>
      <c r="K147" s="245"/>
      <c r="L147" s="245"/>
      <c r="M147" s="245"/>
      <c r="N147" s="245"/>
    </row>
    <row r="148" spans="1:14" ht="13.5" x14ac:dyDescent="0.35">
      <c r="A148" s="1"/>
      <c r="B148" s="19"/>
      <c r="C148" s="21"/>
      <c r="D148" s="20"/>
      <c r="E148" s="20"/>
      <c r="F148" s="20"/>
      <c r="G148" s="21"/>
      <c r="H148" s="21"/>
      <c r="I148" s="249"/>
      <c r="J148" s="245"/>
      <c r="K148" s="245"/>
      <c r="L148" s="245"/>
      <c r="M148" s="245"/>
      <c r="N148" s="245"/>
    </row>
    <row r="149" spans="1:14" ht="13.5" x14ac:dyDescent="0.35">
      <c r="A149" s="1"/>
      <c r="B149" s="19"/>
      <c r="C149" s="21"/>
      <c r="D149" s="20"/>
      <c r="E149" s="20"/>
      <c r="F149" s="20"/>
      <c r="G149" s="21"/>
      <c r="H149" s="21"/>
      <c r="I149" s="249"/>
      <c r="J149" s="245"/>
      <c r="K149" s="245"/>
      <c r="L149" s="245"/>
      <c r="M149" s="245"/>
      <c r="N149" s="245"/>
    </row>
    <row r="150" spans="1:14" ht="13.5" x14ac:dyDescent="0.35">
      <c r="A150" s="14"/>
      <c r="B150" s="19"/>
      <c r="C150" s="21"/>
      <c r="D150" s="20"/>
      <c r="E150" s="20"/>
      <c r="F150" s="20"/>
      <c r="G150" s="21"/>
      <c r="H150" s="21"/>
      <c r="I150" s="249"/>
      <c r="J150" s="245"/>
      <c r="K150" s="245"/>
      <c r="L150" s="245"/>
      <c r="M150" s="245"/>
      <c r="N150" s="245"/>
    </row>
    <row r="151" spans="1:14" ht="13.5" x14ac:dyDescent="0.35">
      <c r="A151" s="14"/>
      <c r="B151" s="19"/>
      <c r="C151" s="21"/>
      <c r="D151" s="20"/>
      <c r="E151" s="20"/>
      <c r="F151" s="20"/>
      <c r="G151" s="21"/>
      <c r="H151" s="21"/>
      <c r="I151" s="249"/>
      <c r="J151" s="245"/>
      <c r="K151" s="245"/>
      <c r="L151" s="245"/>
      <c r="M151" s="245"/>
      <c r="N151" s="245"/>
    </row>
    <row r="152" spans="1:14" ht="13.5" x14ac:dyDescent="0.35">
      <c r="A152" s="14"/>
      <c r="B152" s="19"/>
      <c r="C152" s="21"/>
      <c r="D152" s="20"/>
      <c r="E152" s="20"/>
      <c r="F152" s="20"/>
      <c r="G152" s="21"/>
      <c r="H152" s="21"/>
      <c r="I152" s="249"/>
      <c r="J152" s="245"/>
      <c r="K152" s="245"/>
      <c r="L152" s="245"/>
      <c r="M152" s="245"/>
      <c r="N152" s="245"/>
    </row>
    <row r="153" spans="1:14" ht="13.5" x14ac:dyDescent="0.35">
      <c r="A153" s="14"/>
      <c r="B153" s="19"/>
      <c r="C153" s="21"/>
      <c r="D153" s="20"/>
      <c r="E153" s="20"/>
      <c r="F153" s="20"/>
      <c r="G153" s="21"/>
      <c r="H153" s="21"/>
      <c r="I153" s="249"/>
      <c r="J153" s="245"/>
      <c r="K153" s="245"/>
      <c r="L153" s="245"/>
      <c r="M153" s="245"/>
      <c r="N153" s="245"/>
    </row>
    <row r="154" spans="1:14" ht="13.5" x14ac:dyDescent="0.35">
      <c r="A154" s="14"/>
      <c r="B154" s="19"/>
      <c r="C154" s="21"/>
      <c r="D154" s="20"/>
      <c r="E154" s="20"/>
      <c r="F154" s="20"/>
      <c r="G154" s="21"/>
      <c r="H154" s="21"/>
      <c r="I154" s="249"/>
      <c r="J154" s="245"/>
      <c r="K154" s="245"/>
      <c r="L154" s="245"/>
      <c r="M154" s="245"/>
      <c r="N154" s="245"/>
    </row>
    <row r="155" spans="1:14" ht="13.5" x14ac:dyDescent="0.35">
      <c r="A155" s="14"/>
      <c r="B155" s="19"/>
      <c r="C155" s="21"/>
      <c r="D155" s="20"/>
      <c r="E155" s="20"/>
      <c r="F155" s="20"/>
      <c r="G155" s="21"/>
      <c r="H155" s="21"/>
      <c r="I155" s="249"/>
      <c r="J155" s="245"/>
      <c r="K155" s="245"/>
      <c r="L155" s="245"/>
      <c r="M155" s="245"/>
      <c r="N155" s="245"/>
    </row>
    <row r="156" spans="1:14" ht="13.5" x14ac:dyDescent="0.35">
      <c r="A156" s="14"/>
      <c r="B156" s="19"/>
      <c r="C156" s="21"/>
      <c r="D156" s="20"/>
      <c r="E156" s="20"/>
      <c r="F156" s="20"/>
      <c r="G156" s="21"/>
      <c r="H156" s="21"/>
      <c r="I156" s="249"/>
      <c r="J156" s="245"/>
      <c r="K156" s="245"/>
      <c r="L156" s="245"/>
      <c r="M156" s="245"/>
      <c r="N156" s="245"/>
    </row>
    <row r="157" spans="1:14" ht="13.5" x14ac:dyDescent="0.35">
      <c r="A157" s="14"/>
      <c r="B157" s="19"/>
      <c r="C157" s="21"/>
      <c r="D157" s="20"/>
      <c r="E157" s="20"/>
      <c r="F157" s="20"/>
      <c r="G157" s="21"/>
      <c r="H157" s="21"/>
      <c r="I157" s="249"/>
      <c r="J157" s="245"/>
      <c r="K157" s="245"/>
      <c r="L157" s="245"/>
      <c r="M157" s="245"/>
      <c r="N157" s="245"/>
    </row>
    <row r="158" spans="1:14" ht="13.5" x14ac:dyDescent="0.35">
      <c r="A158" s="14"/>
      <c r="B158" s="19"/>
      <c r="C158" s="21"/>
      <c r="D158" s="20"/>
      <c r="E158" s="20"/>
      <c r="F158" s="20"/>
      <c r="G158" s="21"/>
      <c r="H158" s="21"/>
      <c r="I158" s="249"/>
      <c r="J158" s="245"/>
      <c r="K158" s="245"/>
      <c r="L158" s="245"/>
      <c r="M158" s="245"/>
      <c r="N158" s="245"/>
    </row>
    <row r="159" spans="1:14" ht="13.5" x14ac:dyDescent="0.35">
      <c r="A159" s="14"/>
      <c r="B159" s="19"/>
      <c r="C159" s="21"/>
      <c r="D159" s="20"/>
      <c r="E159" s="20"/>
      <c r="F159" s="20"/>
      <c r="G159" s="21"/>
      <c r="H159" s="21"/>
      <c r="I159" s="249"/>
      <c r="J159" s="245"/>
      <c r="K159" s="245"/>
      <c r="L159" s="245"/>
      <c r="M159" s="245"/>
      <c r="N159" s="245"/>
    </row>
    <row r="160" spans="1:14" ht="13.5" x14ac:dyDescent="0.35">
      <c r="A160" s="14"/>
      <c r="B160" s="19"/>
      <c r="C160" s="21"/>
      <c r="D160" s="20"/>
      <c r="E160" s="20"/>
      <c r="F160" s="20"/>
      <c r="G160" s="21"/>
      <c r="H160" s="21"/>
      <c r="I160" s="249"/>
      <c r="J160" s="245"/>
      <c r="K160" s="245"/>
      <c r="L160" s="245"/>
      <c r="M160" s="245"/>
      <c r="N160" s="245"/>
    </row>
    <row r="161" spans="1:14" ht="13.5" x14ac:dyDescent="0.35">
      <c r="A161" s="14"/>
      <c r="B161" s="19"/>
      <c r="C161" s="21"/>
      <c r="D161" s="20"/>
      <c r="E161" s="20"/>
      <c r="F161" s="20"/>
      <c r="G161" s="21"/>
      <c r="H161" s="21"/>
      <c r="I161" s="249"/>
      <c r="J161" s="245"/>
      <c r="K161" s="245"/>
      <c r="L161" s="245"/>
      <c r="M161" s="245"/>
      <c r="N161" s="245"/>
    </row>
    <row r="162" spans="1:14" ht="13.5" x14ac:dyDescent="0.35">
      <c r="A162" s="14"/>
      <c r="B162" s="19"/>
      <c r="C162" s="21"/>
      <c r="D162" s="20"/>
      <c r="E162" s="20"/>
      <c r="F162" s="20"/>
      <c r="G162" s="21"/>
      <c r="H162" s="21"/>
      <c r="I162" s="249"/>
      <c r="J162" s="245"/>
      <c r="K162" s="245"/>
      <c r="L162" s="245"/>
      <c r="M162" s="245"/>
      <c r="N162" s="245"/>
    </row>
    <row r="163" spans="1:14" ht="13.5" x14ac:dyDescent="0.35">
      <c r="A163" s="14"/>
      <c r="B163" s="19"/>
      <c r="C163" s="21"/>
      <c r="D163" s="20"/>
      <c r="E163" s="20"/>
      <c r="F163" s="20"/>
      <c r="G163" s="21"/>
      <c r="H163" s="21"/>
      <c r="I163" s="249"/>
      <c r="J163" s="245"/>
      <c r="K163" s="245"/>
      <c r="L163" s="245"/>
      <c r="M163" s="245"/>
      <c r="N163" s="245"/>
    </row>
    <row r="164" spans="1:14" ht="13.5" x14ac:dyDescent="0.35">
      <c r="A164" s="14"/>
      <c r="B164" s="19"/>
      <c r="C164" s="21"/>
      <c r="D164" s="20"/>
      <c r="E164" s="20"/>
      <c r="F164" s="20"/>
      <c r="G164" s="21"/>
      <c r="H164" s="21"/>
      <c r="I164" s="249"/>
      <c r="J164" s="245"/>
      <c r="K164" s="245"/>
      <c r="L164" s="245"/>
      <c r="M164" s="245"/>
      <c r="N164" s="245"/>
    </row>
    <row r="165" spans="1:14" ht="13.5" x14ac:dyDescent="0.35">
      <c r="A165" s="14"/>
      <c r="B165" s="19"/>
      <c r="C165" s="21"/>
      <c r="D165" s="20"/>
      <c r="E165" s="20"/>
      <c r="F165" s="20"/>
      <c r="G165" s="21"/>
      <c r="H165" s="21"/>
      <c r="I165" s="249"/>
      <c r="J165" s="245"/>
      <c r="K165" s="245"/>
      <c r="L165" s="245"/>
      <c r="M165" s="245"/>
      <c r="N165" s="245"/>
    </row>
    <row r="166" spans="1:14" ht="13.5" x14ac:dyDescent="0.35">
      <c r="A166" s="14"/>
      <c r="B166" s="19"/>
      <c r="C166" s="21"/>
      <c r="D166" s="20"/>
      <c r="E166" s="20"/>
      <c r="F166" s="20"/>
      <c r="G166" s="21"/>
      <c r="H166" s="21"/>
      <c r="I166" s="249"/>
      <c r="J166" s="245"/>
      <c r="K166" s="245"/>
      <c r="L166" s="245"/>
      <c r="M166" s="245"/>
      <c r="N166" s="245"/>
    </row>
    <row r="167" spans="1:14" ht="13.5" x14ac:dyDescent="0.35">
      <c r="A167" s="14"/>
      <c r="B167" s="19"/>
      <c r="C167" s="21"/>
      <c r="D167" s="20"/>
      <c r="E167" s="20"/>
      <c r="F167" s="20"/>
      <c r="G167" s="21"/>
      <c r="H167" s="21"/>
      <c r="I167" s="249"/>
      <c r="J167" s="245"/>
      <c r="K167" s="245"/>
      <c r="L167" s="245"/>
      <c r="M167" s="245"/>
      <c r="N167" s="245"/>
    </row>
    <row r="168" spans="1:14" ht="13.5" x14ac:dyDescent="0.35">
      <c r="A168" s="14"/>
      <c r="B168" s="19"/>
      <c r="C168" s="21"/>
      <c r="D168" s="20"/>
      <c r="E168" s="20"/>
      <c r="F168" s="20"/>
      <c r="G168" s="21"/>
      <c r="H168" s="21"/>
      <c r="I168" s="249"/>
      <c r="J168" s="245"/>
      <c r="K168" s="245"/>
      <c r="L168" s="245"/>
      <c r="M168" s="245"/>
      <c r="N168" s="245"/>
    </row>
    <row r="169" spans="1:14" ht="13.5" x14ac:dyDescent="0.35">
      <c r="A169" s="14"/>
      <c r="B169" s="19"/>
      <c r="C169" s="21"/>
      <c r="D169" s="20"/>
      <c r="E169" s="20"/>
      <c r="F169" s="20"/>
      <c r="G169" s="21"/>
      <c r="H169" s="21"/>
      <c r="I169" s="249"/>
      <c r="J169" s="245"/>
      <c r="K169" s="245"/>
      <c r="L169" s="245"/>
      <c r="M169" s="245"/>
      <c r="N169" s="245"/>
    </row>
    <row r="170" spans="1:14" ht="13.5" x14ac:dyDescent="0.35">
      <c r="A170" s="14"/>
      <c r="B170" s="19"/>
      <c r="C170" s="21"/>
      <c r="D170" s="20"/>
      <c r="E170" s="20"/>
      <c r="F170" s="20"/>
      <c r="G170" s="21"/>
      <c r="H170" s="21"/>
      <c r="I170" s="249"/>
      <c r="J170" s="245"/>
      <c r="K170" s="245"/>
      <c r="L170" s="245"/>
      <c r="M170" s="245"/>
      <c r="N170" s="245"/>
    </row>
    <row r="171" spans="1:14" ht="13.5" x14ac:dyDescent="0.35">
      <c r="A171" s="14"/>
      <c r="B171" s="19"/>
      <c r="C171" s="21"/>
      <c r="D171" s="20"/>
      <c r="E171" s="20"/>
      <c r="F171" s="20"/>
      <c r="G171" s="21"/>
      <c r="H171" s="21"/>
      <c r="I171" s="249"/>
      <c r="J171" s="245"/>
      <c r="K171" s="245"/>
      <c r="L171" s="245"/>
      <c r="M171" s="245"/>
      <c r="N171" s="245"/>
    </row>
    <row r="172" spans="1:14" ht="13.5" x14ac:dyDescent="0.35">
      <c r="A172" s="14"/>
      <c r="B172" s="19"/>
      <c r="C172" s="21"/>
      <c r="D172" s="20"/>
      <c r="E172" s="20"/>
      <c r="F172" s="20"/>
      <c r="G172" s="21"/>
      <c r="H172" s="21"/>
      <c r="I172" s="249"/>
      <c r="J172" s="245"/>
      <c r="K172" s="245"/>
      <c r="L172" s="245"/>
      <c r="M172" s="245"/>
      <c r="N172" s="245"/>
    </row>
    <row r="173" spans="1:14" ht="13.5" x14ac:dyDescent="0.35">
      <c r="A173" s="14"/>
      <c r="B173" s="14"/>
      <c r="C173" s="14"/>
      <c r="D173" s="13"/>
      <c r="E173" s="13"/>
      <c r="F173" s="13"/>
      <c r="G173" s="14"/>
      <c r="H173" s="14"/>
      <c r="I173" s="249"/>
      <c r="J173" s="245"/>
      <c r="K173" s="245"/>
      <c r="L173" s="245"/>
      <c r="M173" s="245"/>
      <c r="N173" s="245"/>
    </row>
  </sheetData>
  <mergeCells count="15">
    <mergeCell ref="I1:N1"/>
    <mergeCell ref="I24:N24"/>
    <mergeCell ref="B141:H142"/>
    <mergeCell ref="I25:N173"/>
    <mergeCell ref="B140:H140"/>
    <mergeCell ref="I2:N23"/>
    <mergeCell ref="B2:G2"/>
    <mergeCell ref="B3:G3"/>
    <mergeCell ref="B4:G4"/>
    <mergeCell ref="B91:G91"/>
    <mergeCell ref="B25:G25"/>
    <mergeCell ref="B27:G27"/>
    <mergeCell ref="B89:G89"/>
    <mergeCell ref="B90:G90"/>
    <mergeCell ref="B26:G26"/>
  </mergeCells>
  <phoneticPr fontId="10" type="noConversion"/>
  <pageMargins left="0.19" right="0.16" top="0.18" bottom="0.19" header="0.23" footer="0.19"/>
  <pageSetup paperSize="9" scale="22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  <pageSetUpPr fitToPage="1"/>
  </sheetPr>
  <dimension ref="A1:U772"/>
  <sheetViews>
    <sheetView tabSelected="1" workbookViewId="0">
      <selection activeCell="B133" sqref="B133"/>
    </sheetView>
  </sheetViews>
  <sheetFormatPr defaultRowHeight="12.5" x14ac:dyDescent="0.25"/>
  <cols>
    <col min="1" max="1" width="3" customWidth="1"/>
    <col min="2" max="2" width="84.7265625" customWidth="1"/>
    <col min="3" max="3" width="11.26953125" hidden="1" customWidth="1"/>
    <col min="4" max="4" width="5.54296875" hidden="1" customWidth="1"/>
    <col min="5" max="9" width="0" hidden="1" customWidth="1"/>
    <col min="10" max="10" width="13.7265625" style="90" customWidth="1"/>
    <col min="11" max="11" width="13.7265625" style="99" customWidth="1"/>
    <col min="12" max="12" width="13.7265625" style="133" customWidth="1"/>
    <col min="13" max="13" width="13.7265625" style="91" customWidth="1"/>
  </cols>
  <sheetData>
    <row r="1" spans="1:21" ht="15.5" x14ac:dyDescent="0.35">
      <c r="A1" s="43"/>
      <c r="B1" s="43"/>
      <c r="C1" s="44"/>
      <c r="D1" s="44"/>
      <c r="E1" s="44"/>
      <c r="F1" s="43"/>
      <c r="G1" s="44"/>
      <c r="H1" s="44"/>
      <c r="I1" s="44"/>
      <c r="J1" s="125"/>
      <c r="K1" s="127"/>
      <c r="L1" s="127"/>
      <c r="M1" s="127"/>
      <c r="N1" s="46"/>
      <c r="O1" s="43"/>
      <c r="P1" s="258" t="s">
        <v>69</v>
      </c>
      <c r="Q1" s="259"/>
      <c r="R1" s="259"/>
      <c r="S1" s="259"/>
      <c r="T1" s="259"/>
      <c r="U1" s="259"/>
    </row>
    <row r="2" spans="1:21" ht="15.5" x14ac:dyDescent="0.35">
      <c r="A2" s="46"/>
      <c r="B2" s="260" t="str">
        <f>+'Financial Statements'!B2:G2</f>
        <v>Schaffer Corporation Limited</v>
      </c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46"/>
      <c r="O2" s="43"/>
      <c r="P2" s="265" t="s">
        <v>77</v>
      </c>
      <c r="Q2" s="266"/>
      <c r="R2" s="266"/>
      <c r="S2" s="266"/>
      <c r="T2" s="266"/>
      <c r="U2" s="266"/>
    </row>
    <row r="3" spans="1:21" ht="15.5" x14ac:dyDescent="0.35">
      <c r="A3" s="46"/>
      <c r="B3" s="262" t="s">
        <v>110</v>
      </c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46"/>
      <c r="O3" s="43"/>
      <c r="P3" s="267"/>
      <c r="Q3" s="266"/>
      <c r="R3" s="266"/>
      <c r="S3" s="266"/>
      <c r="T3" s="266"/>
      <c r="U3" s="266"/>
    </row>
    <row r="4" spans="1:21" ht="14.5" x14ac:dyDescent="0.35">
      <c r="A4" s="46"/>
      <c r="B4" s="263" t="str">
        <f>+'Financial Statements'!B4:G4</f>
        <v>Years ended June 30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46"/>
      <c r="O4" s="43"/>
      <c r="P4" s="267"/>
      <c r="Q4" s="266"/>
      <c r="R4" s="266"/>
      <c r="S4" s="266"/>
      <c r="T4" s="266"/>
      <c r="U4" s="266"/>
    </row>
    <row r="5" spans="1:21" ht="14" x14ac:dyDescent="0.35">
      <c r="A5" s="43"/>
      <c r="B5" s="46"/>
      <c r="C5" s="47"/>
      <c r="D5" s="47">
        <v>2004</v>
      </c>
      <c r="E5" s="47">
        <v>2005</v>
      </c>
      <c r="F5" s="47">
        <v>2006</v>
      </c>
      <c r="G5" s="47">
        <v>2007</v>
      </c>
      <c r="H5" s="47">
        <v>2008</v>
      </c>
      <c r="I5" s="47">
        <v>2009</v>
      </c>
      <c r="J5" s="167">
        <f>+'Financial Statements'!D5</f>
        <v>2020</v>
      </c>
      <c r="K5" s="167">
        <f>+'Financial Statements'!E5</f>
        <v>2019</v>
      </c>
      <c r="L5" s="167">
        <f>+'Financial Statements'!F5</f>
        <v>2018</v>
      </c>
      <c r="M5" s="167">
        <f>+'Financial Statements'!G5</f>
        <v>2017</v>
      </c>
      <c r="N5" s="46"/>
      <c r="O5" s="43"/>
      <c r="P5" s="267"/>
      <c r="Q5" s="266"/>
      <c r="R5" s="266"/>
      <c r="S5" s="266"/>
      <c r="T5" s="266"/>
      <c r="U5" s="266"/>
    </row>
    <row r="6" spans="1:21" ht="14" thickBot="1" x14ac:dyDescent="0.4">
      <c r="A6" s="43"/>
      <c r="B6" s="46"/>
      <c r="C6" s="126"/>
      <c r="D6" s="48" t="s">
        <v>82</v>
      </c>
      <c r="E6" s="48" t="s">
        <v>82</v>
      </c>
      <c r="F6" s="48" t="s">
        <v>82</v>
      </c>
      <c r="G6" s="48" t="s">
        <v>82</v>
      </c>
      <c r="H6" s="48" t="s">
        <v>82</v>
      </c>
      <c r="I6" s="48" t="s">
        <v>82</v>
      </c>
      <c r="J6" s="48" t="str">
        <f>+K6</f>
        <v>$'000</v>
      </c>
      <c r="K6" s="48" t="str">
        <f>+M6</f>
        <v>$'000</v>
      </c>
      <c r="L6" s="48" t="str">
        <f>+M6</f>
        <v>$'000</v>
      </c>
      <c r="M6" s="164" t="str">
        <f>+'Financial Statements'!G6</f>
        <v>$'000</v>
      </c>
      <c r="N6" s="46"/>
      <c r="O6" s="43"/>
      <c r="P6" s="267"/>
      <c r="Q6" s="266"/>
      <c r="R6" s="266"/>
      <c r="S6" s="266"/>
      <c r="T6" s="266"/>
      <c r="U6" s="266"/>
    </row>
    <row r="7" spans="1:21" ht="13.5" x14ac:dyDescent="0.35">
      <c r="A7" s="43"/>
      <c r="B7" s="46"/>
      <c r="C7" s="49"/>
      <c r="D7" s="49"/>
      <c r="E7" s="49"/>
      <c r="F7" s="49"/>
      <c r="G7" s="49"/>
      <c r="H7" s="49"/>
      <c r="I7" s="49"/>
      <c r="J7" s="150"/>
      <c r="K7" s="150"/>
      <c r="L7" s="150"/>
      <c r="M7" s="150"/>
      <c r="N7" s="46"/>
      <c r="O7" s="43"/>
      <c r="P7" s="267"/>
      <c r="Q7" s="266"/>
      <c r="R7" s="266"/>
      <c r="S7" s="266"/>
      <c r="T7" s="266"/>
      <c r="U7" s="266"/>
    </row>
    <row r="8" spans="1:21" ht="13.5" x14ac:dyDescent="0.35">
      <c r="A8" s="46"/>
      <c r="B8" s="202" t="str">
        <f>'Financial Statements'!B7</f>
        <v>Opening Balance at July 1</v>
      </c>
      <c r="C8" s="51"/>
      <c r="D8" s="51"/>
      <c r="E8" s="51"/>
      <c r="F8" s="52"/>
      <c r="G8" s="51"/>
      <c r="H8" s="51"/>
      <c r="I8" s="51"/>
      <c r="J8" s="154">
        <f>'Financial Statements'!D7</f>
        <v>116044</v>
      </c>
      <c r="K8" s="154">
        <f>'Financial Statements'!E7</f>
        <v>102586</v>
      </c>
      <c r="L8" s="154">
        <f>'Financial Statements'!F7</f>
        <v>83705</v>
      </c>
      <c r="M8" s="154">
        <f>'Financial Statements'!G7</f>
        <v>79187</v>
      </c>
      <c r="N8" s="46"/>
      <c r="O8" s="46"/>
      <c r="P8" s="267"/>
      <c r="Q8" s="266"/>
      <c r="R8" s="266"/>
      <c r="S8" s="266"/>
      <c r="T8" s="266"/>
      <c r="U8" s="266"/>
    </row>
    <row r="9" spans="1:21" ht="13.5" x14ac:dyDescent="0.35">
      <c r="A9" s="43"/>
      <c r="B9" s="201" t="str">
        <f>'Financial Statements'!B8</f>
        <v>Profit for the year</v>
      </c>
      <c r="C9" s="54"/>
      <c r="D9" s="55"/>
      <c r="E9" s="54"/>
      <c r="F9" s="56"/>
      <c r="G9" s="54"/>
      <c r="H9" s="54"/>
      <c r="I9" s="54"/>
      <c r="J9" s="155">
        <f>'Financial Statements'!D8</f>
        <v>27153</v>
      </c>
      <c r="K9" s="155">
        <f>'Financial Statements'!E8</f>
        <v>27700</v>
      </c>
      <c r="L9" s="155">
        <f>'Financial Statements'!F8</f>
        <v>28160</v>
      </c>
      <c r="M9" s="155">
        <f>'Financial Statements'!G8</f>
        <v>7546</v>
      </c>
      <c r="N9" s="46"/>
      <c r="O9" s="43"/>
      <c r="P9" s="267"/>
      <c r="Q9" s="266"/>
      <c r="R9" s="266"/>
      <c r="S9" s="266"/>
      <c r="T9" s="266"/>
      <c r="U9" s="266"/>
    </row>
    <row r="10" spans="1:21" ht="13.5" x14ac:dyDescent="0.35">
      <c r="A10" s="43"/>
      <c r="B10" s="202" t="s">
        <v>213</v>
      </c>
      <c r="C10" s="51"/>
      <c r="D10" s="51"/>
      <c r="E10" s="51"/>
      <c r="F10" s="52"/>
      <c r="G10" s="51"/>
      <c r="H10" s="51"/>
      <c r="I10" s="51"/>
      <c r="J10" s="154"/>
      <c r="K10" s="154"/>
      <c r="L10" s="154"/>
      <c r="M10" s="154"/>
      <c r="N10" s="46"/>
      <c r="O10" s="43"/>
      <c r="P10" s="267"/>
      <c r="Q10" s="266"/>
      <c r="R10" s="266"/>
      <c r="S10" s="266"/>
      <c r="T10" s="266"/>
      <c r="U10" s="266"/>
    </row>
    <row r="11" spans="1:21" ht="13.5" x14ac:dyDescent="0.35">
      <c r="A11" s="43"/>
      <c r="B11" s="203" t="s">
        <v>214</v>
      </c>
      <c r="C11" s="58"/>
      <c r="D11" s="58"/>
      <c r="E11" s="58"/>
      <c r="F11" s="59"/>
      <c r="G11" s="58"/>
      <c r="H11" s="58"/>
      <c r="I11" s="58"/>
      <c r="J11" s="153"/>
      <c r="K11" s="153"/>
      <c r="L11" s="153"/>
      <c r="M11" s="153"/>
      <c r="N11" s="46"/>
      <c r="O11" s="43"/>
      <c r="P11" s="267"/>
      <c r="Q11" s="266"/>
      <c r="R11" s="266"/>
      <c r="S11" s="266"/>
      <c r="T11" s="266"/>
      <c r="U11" s="266"/>
    </row>
    <row r="12" spans="1:21" ht="13.5" x14ac:dyDescent="0.35">
      <c r="A12" s="43"/>
      <c r="B12" s="199" t="str">
        <f>'Financial Statements'!B9</f>
        <v>Other comprehensive income</v>
      </c>
      <c r="C12" s="76"/>
      <c r="D12" s="76"/>
      <c r="E12" s="76"/>
      <c r="F12" s="77"/>
      <c r="G12" s="76"/>
      <c r="H12" s="76"/>
      <c r="I12" s="76"/>
      <c r="J12" s="154">
        <f>'Financial Statements'!D9</f>
        <v>478</v>
      </c>
      <c r="K12" s="154">
        <f>'Financial Statements'!E9</f>
        <v>723</v>
      </c>
      <c r="L12" s="154">
        <f>'Financial Statements'!F9</f>
        <v>1343</v>
      </c>
      <c r="M12" s="154">
        <f>'Financial Statements'!G9</f>
        <v>1589</v>
      </c>
      <c r="N12" s="46"/>
      <c r="O12" s="43"/>
      <c r="P12" s="267"/>
      <c r="Q12" s="266"/>
      <c r="R12" s="266"/>
      <c r="S12" s="266"/>
      <c r="T12" s="266"/>
      <c r="U12" s="266"/>
    </row>
    <row r="13" spans="1:21" ht="13.5" x14ac:dyDescent="0.35">
      <c r="A13" s="43"/>
      <c r="B13" s="205" t="s">
        <v>210</v>
      </c>
      <c r="C13" s="58"/>
      <c r="D13" s="58"/>
      <c r="E13" s="58"/>
      <c r="F13" s="59"/>
      <c r="G13" s="58"/>
      <c r="H13" s="58"/>
      <c r="I13" s="58"/>
      <c r="J13" s="208">
        <f>J12</f>
        <v>478</v>
      </c>
      <c r="K13" s="208">
        <f t="shared" ref="K13:M13" si="0">K12</f>
        <v>723</v>
      </c>
      <c r="L13" s="208">
        <f t="shared" si="0"/>
        <v>1343</v>
      </c>
      <c r="M13" s="208">
        <f t="shared" si="0"/>
        <v>1589</v>
      </c>
      <c r="N13" s="46"/>
      <c r="O13" s="43"/>
      <c r="P13" s="267"/>
      <c r="Q13" s="266"/>
      <c r="R13" s="266"/>
      <c r="S13" s="266"/>
      <c r="T13" s="266"/>
      <c r="U13" s="266"/>
    </row>
    <row r="14" spans="1:21" ht="13.5" x14ac:dyDescent="0.35">
      <c r="A14" s="43"/>
      <c r="B14" s="182" t="s">
        <v>209</v>
      </c>
      <c r="C14" s="51"/>
      <c r="D14" s="51"/>
      <c r="E14" s="51"/>
      <c r="F14" s="52"/>
      <c r="G14" s="51"/>
      <c r="H14" s="51"/>
      <c r="I14" s="51"/>
      <c r="J14" s="154"/>
      <c r="K14" s="154"/>
      <c r="L14" s="154"/>
      <c r="M14" s="154"/>
      <c r="N14" s="46"/>
      <c r="O14" s="43"/>
      <c r="P14" s="267"/>
      <c r="Q14" s="266"/>
      <c r="R14" s="266"/>
      <c r="S14" s="266"/>
      <c r="T14" s="266"/>
      <c r="U14" s="266"/>
    </row>
    <row r="15" spans="1:21" ht="13.5" x14ac:dyDescent="0.35">
      <c r="A15" s="43"/>
      <c r="B15" s="205" t="s">
        <v>211</v>
      </c>
      <c r="C15" s="54"/>
      <c r="D15" s="55"/>
      <c r="E15" s="54"/>
      <c r="F15" s="56"/>
      <c r="G15" s="54"/>
      <c r="H15" s="54"/>
      <c r="I15" s="54"/>
      <c r="J15" s="204">
        <v>0</v>
      </c>
      <c r="K15" s="204">
        <v>0</v>
      </c>
      <c r="L15" s="204">
        <v>0</v>
      </c>
      <c r="M15" s="204">
        <v>0</v>
      </c>
      <c r="N15" s="46"/>
      <c r="O15" s="43"/>
      <c r="P15" s="267"/>
      <c r="Q15" s="266"/>
      <c r="R15" s="266"/>
      <c r="S15" s="266"/>
      <c r="T15" s="266"/>
      <c r="U15" s="266"/>
    </row>
    <row r="16" spans="1:21" ht="13.5" x14ac:dyDescent="0.35">
      <c r="A16" s="43"/>
      <c r="B16" s="207" t="s">
        <v>212</v>
      </c>
      <c r="C16" s="51"/>
      <c r="D16" s="51"/>
      <c r="E16" s="51"/>
      <c r="F16" s="52"/>
      <c r="G16" s="51"/>
      <c r="H16" s="51"/>
      <c r="I16" s="51"/>
      <c r="J16" s="206">
        <f>J9+J13+J15</f>
        <v>27631</v>
      </c>
      <c r="K16" s="206">
        <f t="shared" ref="K16:M16" si="1">K9+K13+K15</f>
        <v>28423</v>
      </c>
      <c r="L16" s="206">
        <f t="shared" si="1"/>
        <v>29503</v>
      </c>
      <c r="M16" s="206">
        <f t="shared" si="1"/>
        <v>9135</v>
      </c>
      <c r="N16" s="46"/>
      <c r="O16" s="43"/>
      <c r="P16" s="267"/>
      <c r="Q16" s="266"/>
      <c r="R16" s="266"/>
      <c r="S16" s="266"/>
      <c r="T16" s="266"/>
      <c r="U16" s="266"/>
    </row>
    <row r="17" spans="1:21" ht="13.5" x14ac:dyDescent="0.35">
      <c r="A17" s="43"/>
      <c r="B17" s="187" t="s">
        <v>215</v>
      </c>
      <c r="C17" s="54"/>
      <c r="D17" s="62"/>
      <c r="E17" s="54"/>
      <c r="F17" s="56"/>
      <c r="G17" s="54"/>
      <c r="H17" s="54"/>
      <c r="I17" s="54"/>
      <c r="J17" s="155"/>
      <c r="K17" s="155"/>
      <c r="L17" s="155"/>
      <c r="M17" s="155"/>
      <c r="N17" s="46"/>
      <c r="O17" s="43"/>
      <c r="P17" s="267"/>
      <c r="Q17" s="266"/>
      <c r="R17" s="266"/>
      <c r="S17" s="266"/>
      <c r="T17" s="266"/>
      <c r="U17" s="266"/>
    </row>
    <row r="18" spans="1:21" ht="13.5" x14ac:dyDescent="0.35">
      <c r="A18" s="43"/>
      <c r="B18" s="16" t="str">
        <f>'Financial Statements'!B12</f>
        <v>Shares acquired under buy-back scheme</v>
      </c>
      <c r="C18" s="16"/>
      <c r="D18" s="16"/>
      <c r="E18" s="16"/>
      <c r="F18" s="16"/>
      <c r="G18" s="16"/>
      <c r="H18" s="16"/>
      <c r="I18" s="16"/>
      <c r="J18" s="210">
        <f>'Financial Statements'!D12</f>
        <v>-3166</v>
      </c>
      <c r="K18" s="210">
        <f>'Financial Statements'!E12</f>
        <v>-719</v>
      </c>
      <c r="L18" s="210">
        <f>'Financial Statements'!F12</f>
        <v>-2043</v>
      </c>
      <c r="M18" s="210">
        <f>'Financial Statements'!G12</f>
        <v>0</v>
      </c>
      <c r="N18" s="46"/>
      <c r="O18" s="43"/>
      <c r="P18" s="267"/>
      <c r="Q18" s="266"/>
      <c r="R18" s="266"/>
      <c r="S18" s="266"/>
      <c r="T18" s="266"/>
      <c r="U18" s="266"/>
    </row>
    <row r="19" spans="1:21" ht="13.5" x14ac:dyDescent="0.35">
      <c r="A19" s="43"/>
      <c r="B19" s="209" t="str">
        <f>'Financial Statements'!B13</f>
        <v>Share-based payments</v>
      </c>
      <c r="C19" s="155"/>
      <c r="D19" s="155"/>
      <c r="E19" s="155"/>
      <c r="F19" s="155"/>
      <c r="G19" s="155"/>
      <c r="H19" s="155"/>
      <c r="I19" s="155"/>
      <c r="J19" s="155">
        <f>'Financial Statements'!D13</f>
        <v>90</v>
      </c>
      <c r="K19" s="155">
        <f>'Financial Statements'!E13</f>
        <v>68</v>
      </c>
      <c r="L19" s="155">
        <f>'Financial Statements'!F13</f>
        <v>40</v>
      </c>
      <c r="M19" s="155">
        <f>'Financial Statements'!G13</f>
        <v>62</v>
      </c>
      <c r="N19" s="46"/>
      <c r="O19" s="43"/>
      <c r="P19" s="267"/>
      <c r="Q19" s="266"/>
      <c r="R19" s="266"/>
      <c r="S19" s="266"/>
      <c r="T19" s="266"/>
      <c r="U19" s="266"/>
    </row>
    <row r="20" spans="1:21" ht="13.5" x14ac:dyDescent="0.35">
      <c r="A20" s="43"/>
      <c r="B20" s="16" t="str">
        <f>'Financial Statements'!B14</f>
        <v>Changes in estimated settlement of EPU's</v>
      </c>
      <c r="C20" s="16"/>
      <c r="D20" s="16"/>
      <c r="E20" s="16"/>
      <c r="F20" s="16"/>
      <c r="G20" s="16"/>
      <c r="H20" s="16"/>
      <c r="I20" s="16"/>
      <c r="J20" s="211">
        <f>'Financial Statements'!D14</f>
        <v>0</v>
      </c>
      <c r="K20" s="210">
        <f>'Financial Statements'!E14</f>
        <v>0</v>
      </c>
      <c r="L20" s="210">
        <f>'Financial Statements'!F14</f>
        <v>-2070</v>
      </c>
      <c r="M20" s="210">
        <f>'Financial Statements'!G14</f>
        <v>0</v>
      </c>
      <c r="N20" s="46"/>
      <c r="O20" s="43"/>
      <c r="P20" s="267"/>
      <c r="Q20" s="266"/>
      <c r="R20" s="266"/>
      <c r="S20" s="266"/>
      <c r="T20" s="266"/>
      <c r="U20" s="266"/>
    </row>
    <row r="21" spans="1:21" ht="13.5" x14ac:dyDescent="0.35">
      <c r="A21" s="43"/>
      <c r="B21" s="209" t="str">
        <f>'Financial Statements'!B15</f>
        <v>Equity dividends</v>
      </c>
      <c r="C21" s="155"/>
      <c r="D21" s="155"/>
      <c r="E21" s="155"/>
      <c r="F21" s="155"/>
      <c r="G21" s="155"/>
      <c r="H21" s="155"/>
      <c r="I21" s="155"/>
      <c r="J21" s="155">
        <f>'Financial Statements'!D15</f>
        <v>-17202</v>
      </c>
      <c r="K21" s="155">
        <f>'Financial Statements'!E15</f>
        <v>-14484</v>
      </c>
      <c r="L21" s="155">
        <f>'Financial Statements'!F15</f>
        <v>-6549</v>
      </c>
      <c r="M21" s="155">
        <f>'Financial Statements'!G15</f>
        <v>-4679</v>
      </c>
      <c r="N21" s="46"/>
      <c r="O21" s="43"/>
      <c r="P21" s="267"/>
      <c r="Q21" s="266"/>
      <c r="R21" s="266"/>
      <c r="S21" s="266"/>
      <c r="T21" s="266"/>
      <c r="U21" s="266"/>
    </row>
    <row r="22" spans="1:21" ht="13.5" x14ac:dyDescent="0.35">
      <c r="A22" s="43"/>
      <c r="B22" s="16" t="str">
        <f>'Financial Statements'!B16</f>
        <v>Employee share options exercised</v>
      </c>
      <c r="C22" s="54"/>
      <c r="D22" s="62"/>
      <c r="E22" s="54"/>
      <c r="F22" s="56"/>
      <c r="G22" s="54"/>
      <c r="H22" s="54"/>
      <c r="I22" s="54"/>
      <c r="J22" s="210">
        <f>'Financial Statements'!D16</f>
        <v>402</v>
      </c>
      <c r="K22" s="210">
        <f>'Financial Statements'!E16</f>
        <v>170</v>
      </c>
      <c r="L22" s="210">
        <f>'Financial Statements'!F16</f>
        <v>0</v>
      </c>
      <c r="M22" s="210">
        <f>'Financial Statements'!G16</f>
        <v>0</v>
      </c>
      <c r="N22" s="46"/>
      <c r="O22" s="43"/>
      <c r="P22" s="267"/>
      <c r="Q22" s="266"/>
      <c r="R22" s="266"/>
      <c r="S22" s="266"/>
      <c r="T22" s="266"/>
      <c r="U22" s="266"/>
    </row>
    <row r="23" spans="1:21" ht="13.5" x14ac:dyDescent="0.35">
      <c r="A23" s="43"/>
      <c r="B23" s="63" t="str">
        <f>'Financial Statements'!B17</f>
        <v>Closing Balance at June 30</v>
      </c>
      <c r="C23" s="63"/>
      <c r="D23" s="63"/>
      <c r="E23" s="63"/>
      <c r="F23" s="63"/>
      <c r="G23" s="63"/>
      <c r="H23" s="63"/>
      <c r="I23" s="63"/>
      <c r="J23" s="212">
        <f>J8+J16+SUM(J18:J22)</f>
        <v>123799</v>
      </c>
      <c r="K23" s="212">
        <f t="shared" ref="K23:M23" si="2">K8+K16+SUM(K18:K22)</f>
        <v>116044</v>
      </c>
      <c r="L23" s="212">
        <f t="shared" si="2"/>
        <v>102586</v>
      </c>
      <c r="M23" s="212">
        <f t="shared" si="2"/>
        <v>83705</v>
      </c>
      <c r="N23" s="46"/>
      <c r="O23" s="43"/>
      <c r="P23" s="267"/>
      <c r="Q23" s="266"/>
      <c r="R23" s="266"/>
      <c r="S23" s="266"/>
      <c r="T23" s="266"/>
      <c r="U23" s="266"/>
    </row>
    <row r="24" spans="1:21" ht="13.5" x14ac:dyDescent="0.35">
      <c r="A24" s="43"/>
      <c r="B24" s="16"/>
      <c r="C24" s="51"/>
      <c r="D24" s="51"/>
      <c r="E24" s="51"/>
      <c r="F24" s="52"/>
      <c r="G24" s="51"/>
      <c r="H24" s="51"/>
      <c r="I24" s="51"/>
      <c r="J24" s="154"/>
      <c r="K24" s="154"/>
      <c r="L24" s="154"/>
      <c r="M24" s="154"/>
      <c r="N24" s="46"/>
      <c r="O24" s="43"/>
      <c r="P24" s="267"/>
      <c r="Q24" s="266"/>
      <c r="R24" s="266"/>
      <c r="S24" s="266"/>
      <c r="T24" s="266"/>
      <c r="U24" s="266"/>
    </row>
    <row r="25" spans="1:21" s="80" customFormat="1" ht="13.5" x14ac:dyDescent="0.35">
      <c r="A25" s="78"/>
      <c r="B25" s="63"/>
      <c r="C25" s="64"/>
      <c r="D25" s="64"/>
      <c r="E25" s="64"/>
      <c r="F25" s="65"/>
      <c r="G25" s="64"/>
      <c r="H25" s="64"/>
      <c r="I25" s="64"/>
      <c r="J25" s="155"/>
      <c r="K25" s="155"/>
      <c r="L25" s="155"/>
      <c r="M25" s="155"/>
      <c r="N25" s="63"/>
      <c r="O25" s="79"/>
      <c r="P25" s="267"/>
      <c r="Q25" s="266"/>
      <c r="R25" s="266"/>
      <c r="S25" s="266"/>
      <c r="T25" s="266"/>
      <c r="U25" s="266"/>
    </row>
    <row r="26" spans="1:21" ht="14.25" customHeight="1" x14ac:dyDescent="0.35">
      <c r="A26" s="61"/>
      <c r="B26" s="68"/>
      <c r="C26" s="51"/>
      <c r="D26" s="51"/>
      <c r="E26" s="51"/>
      <c r="F26" s="52"/>
      <c r="G26" s="51"/>
      <c r="H26" s="51"/>
      <c r="I26" s="51"/>
      <c r="J26" s="154"/>
      <c r="K26" s="154"/>
      <c r="L26" s="154"/>
      <c r="M26" s="154"/>
      <c r="N26" s="46"/>
      <c r="O26" s="43"/>
      <c r="P26" s="267"/>
      <c r="Q26" s="266"/>
      <c r="R26" s="266"/>
      <c r="S26" s="266"/>
      <c r="T26" s="266"/>
      <c r="U26" s="266"/>
    </row>
    <row r="27" spans="1:21" ht="15.5" x14ac:dyDescent="0.35">
      <c r="A27" s="61"/>
      <c r="B27" s="43"/>
      <c r="C27" s="44"/>
      <c r="D27" s="44"/>
      <c r="E27" s="44"/>
      <c r="F27" s="43"/>
      <c r="G27" s="44"/>
      <c r="H27" s="44"/>
      <c r="I27" s="44"/>
      <c r="J27" s="156"/>
      <c r="K27" s="155"/>
      <c r="L27" s="155"/>
      <c r="M27" s="155"/>
      <c r="N27" s="46"/>
      <c r="O27" s="43"/>
      <c r="P27" s="258" t="s">
        <v>71</v>
      </c>
      <c r="Q27" s="259"/>
      <c r="R27" s="259"/>
      <c r="S27" s="259"/>
      <c r="T27" s="259"/>
      <c r="U27" s="259"/>
    </row>
    <row r="28" spans="1:21" ht="13.5" x14ac:dyDescent="0.35">
      <c r="A28" s="61"/>
      <c r="B28" s="68"/>
      <c r="C28" s="51"/>
      <c r="D28" s="51"/>
      <c r="E28" s="51"/>
      <c r="F28" s="52"/>
      <c r="G28" s="51"/>
      <c r="H28" s="51"/>
      <c r="I28" s="51"/>
      <c r="J28" s="154"/>
      <c r="K28" s="154"/>
      <c r="L28" s="154"/>
      <c r="M28" s="154"/>
      <c r="N28" s="46"/>
      <c r="O28" s="43"/>
      <c r="P28" s="268" t="s">
        <v>83</v>
      </c>
      <c r="Q28" s="259"/>
      <c r="R28" s="259"/>
      <c r="S28" s="259"/>
      <c r="T28" s="259"/>
      <c r="U28" s="259"/>
    </row>
    <row r="29" spans="1:21" ht="13.5" x14ac:dyDescent="0.35">
      <c r="A29" s="61"/>
      <c r="B29" s="43"/>
      <c r="C29" s="44"/>
      <c r="D29" s="44"/>
      <c r="E29" s="44"/>
      <c r="F29" s="43"/>
      <c r="G29" s="44"/>
      <c r="H29" s="44"/>
      <c r="I29" s="44"/>
      <c r="J29" s="157"/>
      <c r="K29" s="157"/>
      <c r="L29" s="157"/>
      <c r="M29" s="157"/>
      <c r="N29" s="46"/>
      <c r="O29" s="43"/>
      <c r="P29" s="269"/>
      <c r="Q29" s="259"/>
      <c r="R29" s="259"/>
      <c r="S29" s="259"/>
      <c r="T29" s="259"/>
      <c r="U29" s="259"/>
    </row>
    <row r="30" spans="1:21" ht="15.5" x14ac:dyDescent="0.35">
      <c r="A30" s="69"/>
      <c r="B30" s="260" t="str">
        <f>+'Financial Statements'!B2:G2</f>
        <v>Schaffer Corporation Limited</v>
      </c>
      <c r="C30" s="260"/>
      <c r="D30" s="260"/>
      <c r="E30" s="260"/>
      <c r="F30" s="260"/>
      <c r="G30" s="260"/>
      <c r="H30" s="260"/>
      <c r="I30" s="260"/>
      <c r="J30" s="260"/>
      <c r="K30" s="260"/>
      <c r="L30" s="260"/>
      <c r="M30" s="260"/>
      <c r="N30" s="46"/>
      <c r="O30" s="43"/>
      <c r="P30" s="269"/>
      <c r="Q30" s="259"/>
      <c r="R30" s="259"/>
      <c r="S30" s="259"/>
      <c r="T30" s="259"/>
      <c r="U30" s="259"/>
    </row>
    <row r="31" spans="1:21" ht="15.5" x14ac:dyDescent="0.35">
      <c r="A31" s="69"/>
      <c r="B31" s="262" t="s">
        <v>74</v>
      </c>
      <c r="C31" s="262"/>
      <c r="D31" s="262"/>
      <c r="E31" s="262"/>
      <c r="F31" s="262"/>
      <c r="G31" s="262"/>
      <c r="H31" s="262"/>
      <c r="I31" s="262"/>
      <c r="J31" s="262"/>
      <c r="K31" s="262"/>
      <c r="L31" s="262"/>
      <c r="M31" s="262"/>
      <c r="N31" s="46"/>
      <c r="O31" s="43"/>
      <c r="P31" s="269"/>
      <c r="Q31" s="259"/>
      <c r="R31" s="259"/>
      <c r="S31" s="259"/>
      <c r="T31" s="259"/>
      <c r="U31" s="259"/>
    </row>
    <row r="32" spans="1:21" ht="14.5" x14ac:dyDescent="0.35">
      <c r="A32" s="69"/>
      <c r="B32" s="263" t="str">
        <f>+'Financial Statements'!B27:G27</f>
        <v>as at June 30</v>
      </c>
      <c r="C32" s="263"/>
      <c r="D32" s="263"/>
      <c r="E32" s="263"/>
      <c r="F32" s="263"/>
      <c r="G32" s="263"/>
      <c r="H32" s="263"/>
      <c r="I32" s="263"/>
      <c r="J32" s="263"/>
      <c r="K32" s="263"/>
      <c r="L32" s="263"/>
      <c r="M32" s="263"/>
      <c r="N32" s="46"/>
      <c r="O32" s="43"/>
      <c r="P32" s="269"/>
      <c r="Q32" s="259"/>
      <c r="R32" s="259"/>
      <c r="S32" s="259"/>
      <c r="T32" s="259"/>
      <c r="U32" s="259"/>
    </row>
    <row r="33" spans="1:21" ht="14" x14ac:dyDescent="0.35">
      <c r="A33" s="61"/>
      <c r="B33" s="46"/>
      <c r="C33" s="47"/>
      <c r="D33" s="47">
        <v>2004</v>
      </c>
      <c r="E33" s="47">
        <v>2005</v>
      </c>
      <c r="F33" s="47">
        <v>2006</v>
      </c>
      <c r="G33" s="47">
        <v>2007</v>
      </c>
      <c r="H33" s="47">
        <v>2008</v>
      </c>
      <c r="I33" s="47">
        <v>2009</v>
      </c>
      <c r="J33" s="47">
        <f>+'Financial Statements'!D5</f>
        <v>2020</v>
      </c>
      <c r="K33" s="47">
        <f>+'Financial Statements'!E5</f>
        <v>2019</v>
      </c>
      <c r="L33" s="47">
        <f>+'Financial Statements'!F5</f>
        <v>2018</v>
      </c>
      <c r="M33" s="47">
        <f>+'Financial Statements'!G5</f>
        <v>2017</v>
      </c>
      <c r="N33" s="46"/>
      <c r="O33" s="43"/>
      <c r="P33" s="269"/>
      <c r="Q33" s="259"/>
      <c r="R33" s="259"/>
      <c r="S33" s="259"/>
      <c r="T33" s="259"/>
      <c r="U33" s="259"/>
    </row>
    <row r="34" spans="1:21" ht="14" thickBot="1" x14ac:dyDescent="0.4">
      <c r="A34" s="61"/>
      <c r="B34" s="46"/>
      <c r="C34" s="126"/>
      <c r="D34" s="126" t="s">
        <v>82</v>
      </c>
      <c r="E34" s="126" t="s">
        <v>82</v>
      </c>
      <c r="F34" s="126" t="s">
        <v>82</v>
      </c>
      <c r="G34" s="126" t="s">
        <v>82</v>
      </c>
      <c r="H34" s="126" t="s">
        <v>82</v>
      </c>
      <c r="I34" s="126" t="s">
        <v>82</v>
      </c>
      <c r="J34" s="48" t="str">
        <f>+K34</f>
        <v>$'000</v>
      </c>
      <c r="K34" s="48" t="str">
        <f>+K6</f>
        <v>$'000</v>
      </c>
      <c r="L34" s="48" t="str">
        <f>+L6</f>
        <v>$'000</v>
      </c>
      <c r="M34" s="48" t="str">
        <f>+M6</f>
        <v>$'000</v>
      </c>
      <c r="N34" s="46"/>
      <c r="O34" s="43"/>
      <c r="P34" s="269"/>
      <c r="Q34" s="259"/>
      <c r="R34" s="259"/>
      <c r="S34" s="259"/>
      <c r="T34" s="259"/>
      <c r="U34" s="259"/>
    </row>
    <row r="35" spans="1:21" ht="13.5" x14ac:dyDescent="0.35">
      <c r="A35" s="61"/>
      <c r="B35" s="46"/>
      <c r="C35" s="49"/>
      <c r="D35" s="49"/>
      <c r="E35" s="49"/>
      <c r="F35" s="49"/>
      <c r="G35" s="49"/>
      <c r="H35" s="49"/>
      <c r="I35" s="49"/>
      <c r="J35" s="150"/>
      <c r="K35" s="150"/>
      <c r="L35" s="150"/>
      <c r="M35" s="150"/>
      <c r="N35" s="46"/>
      <c r="O35" s="43"/>
      <c r="P35" s="269"/>
      <c r="Q35" s="259"/>
      <c r="R35" s="259"/>
      <c r="S35" s="259"/>
      <c r="T35" s="259"/>
      <c r="U35" s="259"/>
    </row>
    <row r="36" spans="1:21" ht="13.5" x14ac:dyDescent="0.35">
      <c r="A36" s="61"/>
      <c r="B36" s="213" t="s">
        <v>216</v>
      </c>
      <c r="C36" s="51"/>
      <c r="D36" s="51"/>
      <c r="E36" s="51"/>
      <c r="F36" s="52"/>
      <c r="G36" s="51"/>
      <c r="H36" s="51"/>
      <c r="I36" s="51"/>
      <c r="J36" s="231"/>
      <c r="K36" s="231"/>
      <c r="L36" s="231"/>
      <c r="M36" s="231"/>
      <c r="N36" s="46"/>
      <c r="O36" s="43"/>
      <c r="P36" s="269"/>
      <c r="Q36" s="259"/>
      <c r="R36" s="259"/>
      <c r="S36" s="259"/>
      <c r="T36" s="259"/>
      <c r="U36" s="259"/>
    </row>
    <row r="37" spans="1:21" ht="13.5" x14ac:dyDescent="0.35">
      <c r="A37" s="61"/>
      <c r="B37" s="53" t="str">
        <f>'Financial Statements'!B32</f>
        <v>Cash and cash equivalents</v>
      </c>
      <c r="C37" s="54"/>
      <c r="D37" s="55"/>
      <c r="E37" s="54"/>
      <c r="F37" s="56"/>
      <c r="G37" s="54"/>
      <c r="H37" s="54"/>
      <c r="I37" s="54"/>
      <c r="J37" s="155">
        <f>J145</f>
        <v>1555.73</v>
      </c>
      <c r="K37" s="155">
        <f t="shared" ref="K37:M37" si="3">K145</f>
        <v>2036.23</v>
      </c>
      <c r="L37" s="155">
        <f t="shared" si="3"/>
        <v>2270.36</v>
      </c>
      <c r="M37" s="155">
        <f t="shared" si="3"/>
        <v>1885.02</v>
      </c>
      <c r="N37" s="230"/>
      <c r="O37" s="43"/>
      <c r="P37" s="269"/>
      <c r="Q37" s="259"/>
      <c r="R37" s="259"/>
      <c r="S37" s="259"/>
      <c r="T37" s="259"/>
      <c r="U37" s="259"/>
    </row>
    <row r="38" spans="1:21" ht="13.5" x14ac:dyDescent="0.35">
      <c r="A38" s="61"/>
      <c r="B38" s="75" t="str">
        <f>'Financial Statements'!B34</f>
        <v>Trade and other receivables</v>
      </c>
      <c r="C38" s="51"/>
      <c r="D38" s="51"/>
      <c r="E38" s="51"/>
      <c r="F38" s="52"/>
      <c r="G38" s="51"/>
      <c r="H38" s="51"/>
      <c r="I38" s="51"/>
      <c r="J38" s="242">
        <f>'Financial Statements'!D34</f>
        <v>17496</v>
      </c>
      <c r="K38" s="242">
        <f>'Financial Statements'!E34</f>
        <v>29310</v>
      </c>
      <c r="L38" s="242">
        <f>'Financial Statements'!F34</f>
        <v>42762</v>
      </c>
      <c r="M38" s="242">
        <f>'Financial Statements'!G34</f>
        <v>43663</v>
      </c>
      <c r="N38" s="230"/>
      <c r="O38" s="43"/>
      <c r="P38" s="269"/>
      <c r="Q38" s="259"/>
      <c r="R38" s="259"/>
      <c r="S38" s="259"/>
      <c r="T38" s="259"/>
      <c r="U38" s="259"/>
    </row>
    <row r="39" spans="1:21" ht="13.5" x14ac:dyDescent="0.35">
      <c r="A39" s="61"/>
      <c r="B39" s="53" t="str">
        <f>'Financial Statements'!B35</f>
        <v>Inventories</v>
      </c>
      <c r="C39" s="54"/>
      <c r="D39" s="54"/>
      <c r="E39" s="54"/>
      <c r="F39" s="56"/>
      <c r="G39" s="54"/>
      <c r="H39" s="54"/>
      <c r="I39" s="54"/>
      <c r="J39" s="155">
        <f>'Financial Statements'!D35</f>
        <v>40909</v>
      </c>
      <c r="K39" s="155">
        <f>'Financial Statements'!E35</f>
        <v>40062</v>
      </c>
      <c r="L39" s="155">
        <f>'Financial Statements'!F35</f>
        <v>39604</v>
      </c>
      <c r="M39" s="155">
        <f>'Financial Statements'!G35</f>
        <v>50382</v>
      </c>
      <c r="N39" s="230"/>
      <c r="O39" s="43"/>
      <c r="P39" s="269"/>
      <c r="Q39" s="259"/>
      <c r="R39" s="259"/>
      <c r="S39" s="259"/>
      <c r="T39" s="259"/>
      <c r="U39" s="259"/>
    </row>
    <row r="40" spans="1:21" ht="13.5" x14ac:dyDescent="0.35">
      <c r="A40" s="61"/>
      <c r="B40" s="84" t="str">
        <f>'Financial Statements'!B36</f>
        <v>Contract assets</v>
      </c>
      <c r="C40" s="85"/>
      <c r="D40" s="85"/>
      <c r="E40" s="85"/>
      <c r="F40" s="86"/>
      <c r="G40" s="85"/>
      <c r="H40" s="85"/>
      <c r="I40" s="85"/>
      <c r="J40" s="242">
        <f>'Financial Statements'!D36</f>
        <v>2589</v>
      </c>
      <c r="K40" s="242">
        <f>'Financial Statements'!E36</f>
        <v>3553</v>
      </c>
      <c r="L40" s="242">
        <f>'Financial Statements'!F36</f>
        <v>0</v>
      </c>
      <c r="M40" s="242">
        <f>'Financial Statements'!G36</f>
        <v>0</v>
      </c>
      <c r="N40" s="230"/>
      <c r="O40" s="43"/>
      <c r="P40" s="269"/>
      <c r="Q40" s="259"/>
      <c r="R40" s="259"/>
      <c r="S40" s="259"/>
      <c r="T40" s="259"/>
      <c r="U40" s="259"/>
    </row>
    <row r="41" spans="1:21" ht="13.5" x14ac:dyDescent="0.35">
      <c r="A41" s="61"/>
      <c r="B41" s="53" t="str">
        <f>'Financial Statements'!B37</f>
        <v>Prepayments and deposits</v>
      </c>
      <c r="C41" s="54"/>
      <c r="D41" s="54"/>
      <c r="E41" s="54"/>
      <c r="F41" s="56"/>
      <c r="G41" s="54"/>
      <c r="H41" s="54"/>
      <c r="I41" s="54"/>
      <c r="J41" s="155">
        <f>'Financial Statements'!D37</f>
        <v>2075</v>
      </c>
      <c r="K41" s="155">
        <f>'Financial Statements'!E37</f>
        <v>4976</v>
      </c>
      <c r="L41" s="155">
        <f>'Financial Statements'!F37</f>
        <v>2065</v>
      </c>
      <c r="M41" s="155">
        <f>'Financial Statements'!G37</f>
        <v>2127</v>
      </c>
      <c r="N41" s="230"/>
      <c r="O41" s="43"/>
      <c r="P41" s="269"/>
      <c r="Q41" s="259"/>
      <c r="R41" s="259"/>
      <c r="S41" s="259"/>
      <c r="T41" s="259"/>
      <c r="U41" s="259"/>
    </row>
    <row r="42" spans="1:21" ht="13.5" x14ac:dyDescent="0.35">
      <c r="A42" s="61"/>
      <c r="B42" s="75" t="str">
        <f>'Financial Statements'!B41</f>
        <v>Non-current assets classified as  held for sale</v>
      </c>
      <c r="C42" s="51"/>
      <c r="D42" s="51"/>
      <c r="E42" s="51"/>
      <c r="F42" s="52"/>
      <c r="G42" s="51"/>
      <c r="H42" s="51"/>
      <c r="I42" s="51"/>
      <c r="J42" s="242"/>
      <c r="K42" s="242"/>
      <c r="L42" s="242"/>
      <c r="M42" s="242">
        <f>'Financial Statements'!G41</f>
        <v>4254</v>
      </c>
      <c r="N42" s="230"/>
      <c r="O42" s="43"/>
      <c r="P42" s="269"/>
      <c r="Q42" s="259"/>
      <c r="R42" s="259"/>
      <c r="S42" s="259"/>
      <c r="T42" s="259"/>
      <c r="U42" s="259"/>
    </row>
    <row r="43" spans="1:21" ht="13.5" x14ac:dyDescent="0.35">
      <c r="A43" s="61"/>
      <c r="B43" s="53" t="str">
        <f>'Financial Statements'!B45</f>
        <v>Property, plant and equipment</v>
      </c>
      <c r="C43" s="54"/>
      <c r="D43" s="55"/>
      <c r="E43" s="54"/>
      <c r="F43" s="56"/>
      <c r="G43" s="54"/>
      <c r="H43" s="54"/>
      <c r="I43" s="54"/>
      <c r="J43" s="155">
        <f>'Financial Statements'!D45</f>
        <v>13637</v>
      </c>
      <c r="K43" s="155">
        <f>'Financial Statements'!E45</f>
        <v>26766</v>
      </c>
      <c r="L43" s="155">
        <f>'Financial Statements'!F45</f>
        <v>27645</v>
      </c>
      <c r="M43" s="155">
        <f>'Financial Statements'!G45</f>
        <v>37290</v>
      </c>
      <c r="N43" s="230"/>
      <c r="O43" s="43"/>
      <c r="P43" s="269"/>
      <c r="Q43" s="259"/>
      <c r="R43" s="259"/>
      <c r="S43" s="259"/>
      <c r="T43" s="259"/>
      <c r="U43" s="259"/>
    </row>
    <row r="44" spans="1:21" ht="13.5" x14ac:dyDescent="0.35">
      <c r="A44" s="61"/>
      <c r="B44" s="50" t="str">
        <f>'Financial Statements'!B49</f>
        <v>Deffered income tax asset</v>
      </c>
      <c r="C44" s="51"/>
      <c r="D44" s="51"/>
      <c r="E44" s="51"/>
      <c r="F44" s="52"/>
      <c r="G44" s="51"/>
      <c r="H44" s="51"/>
      <c r="I44" s="51"/>
      <c r="J44" s="242">
        <f>'Financial Statements'!D49</f>
        <v>5075</v>
      </c>
      <c r="K44" s="242">
        <f>'Financial Statements'!E49</f>
        <v>7552</v>
      </c>
      <c r="L44" s="242">
        <f>'Financial Statements'!F49</f>
        <v>6076</v>
      </c>
      <c r="M44" s="242">
        <f>'Financial Statements'!G49</f>
        <v>2284</v>
      </c>
      <c r="N44" s="230"/>
      <c r="O44" s="43"/>
      <c r="P44" s="269"/>
      <c r="Q44" s="259"/>
      <c r="R44" s="259"/>
      <c r="S44" s="259"/>
      <c r="T44" s="259"/>
      <c r="U44" s="259"/>
    </row>
    <row r="45" spans="1:21" ht="13.5" x14ac:dyDescent="0.35">
      <c r="A45" s="61"/>
      <c r="B45" s="53" t="str">
        <f>'Financial Statements'!B50</f>
        <v>Goodwill</v>
      </c>
      <c r="C45" s="54"/>
      <c r="D45" s="62"/>
      <c r="E45" s="54"/>
      <c r="F45" s="56"/>
      <c r="G45" s="54"/>
      <c r="H45" s="54"/>
      <c r="I45" s="54"/>
      <c r="J45" s="155">
        <f>'Financial Statements'!D50</f>
        <v>1299</v>
      </c>
      <c r="K45" s="155">
        <f>'Financial Statements'!E50</f>
        <v>1299</v>
      </c>
      <c r="L45" s="155">
        <f>'Financial Statements'!F50</f>
        <v>1299</v>
      </c>
      <c r="M45" s="155">
        <f>'Financial Statements'!G50</f>
        <v>1299</v>
      </c>
      <c r="N45" s="230"/>
      <c r="O45" s="43"/>
      <c r="P45" s="269"/>
      <c r="Q45" s="259"/>
      <c r="R45" s="259"/>
      <c r="S45" s="259"/>
      <c r="T45" s="259"/>
      <c r="U45" s="259"/>
    </row>
    <row r="46" spans="1:21" ht="13.5" x14ac:dyDescent="0.35">
      <c r="A46" s="61"/>
      <c r="B46" s="82" t="s">
        <v>223</v>
      </c>
      <c r="C46" s="51"/>
      <c r="D46" s="51"/>
      <c r="E46" s="51"/>
      <c r="F46" s="52"/>
      <c r="G46" s="51"/>
      <c r="H46" s="51"/>
      <c r="I46" s="51"/>
      <c r="J46" s="206">
        <f>SUM(J37:J45)</f>
        <v>84635.73</v>
      </c>
      <c r="K46" s="206">
        <f t="shared" ref="K46:M46" si="4">SUM(K37:K45)</f>
        <v>115554.23</v>
      </c>
      <c r="L46" s="206">
        <f t="shared" si="4"/>
        <v>121721.36</v>
      </c>
      <c r="M46" s="206">
        <f t="shared" si="4"/>
        <v>143184.01999999999</v>
      </c>
      <c r="N46" s="230"/>
      <c r="O46" s="43"/>
      <c r="P46" s="269"/>
      <c r="Q46" s="259"/>
      <c r="R46" s="259"/>
      <c r="S46" s="259"/>
      <c r="T46" s="259"/>
      <c r="U46" s="259"/>
    </row>
    <row r="47" spans="1:21" ht="13.5" x14ac:dyDescent="0.35">
      <c r="A47" s="61"/>
      <c r="B47" s="225" t="s">
        <v>224</v>
      </c>
      <c r="C47" s="54"/>
      <c r="D47" s="54"/>
      <c r="E47" s="54"/>
      <c r="F47" s="56"/>
      <c r="G47" s="54"/>
      <c r="H47" s="54"/>
      <c r="I47" s="54"/>
      <c r="J47" s="301"/>
      <c r="K47" s="301"/>
      <c r="L47" s="301"/>
      <c r="M47" s="301"/>
      <c r="N47" s="230"/>
      <c r="O47" s="43"/>
      <c r="P47" s="269"/>
      <c r="Q47" s="259"/>
      <c r="R47" s="259"/>
      <c r="S47" s="259"/>
      <c r="T47" s="259"/>
      <c r="U47" s="259"/>
    </row>
    <row r="48" spans="1:21" ht="13.5" x14ac:dyDescent="0.35">
      <c r="A48" s="61"/>
      <c r="B48" s="84" t="str">
        <f>'Financial Statements'!B57</f>
        <v>Trade and other payables</v>
      </c>
      <c r="C48" s="85"/>
      <c r="D48" s="85"/>
      <c r="E48" s="85"/>
      <c r="F48" s="86"/>
      <c r="G48" s="85"/>
      <c r="H48" s="85"/>
      <c r="I48" s="85"/>
      <c r="J48" s="242">
        <f>'Financial Statements'!D57</f>
        <v>12485</v>
      </c>
      <c r="K48" s="242">
        <f>'Financial Statements'!E57</f>
        <v>27000</v>
      </c>
      <c r="L48" s="242">
        <f>'Financial Statements'!F57</f>
        <v>28894</v>
      </c>
      <c r="M48" s="242">
        <f>'Financial Statements'!G57</f>
        <v>32435</v>
      </c>
      <c r="N48" s="230"/>
      <c r="O48" s="43"/>
      <c r="P48" s="269"/>
      <c r="Q48" s="259"/>
      <c r="R48" s="259"/>
      <c r="S48" s="259"/>
      <c r="T48" s="259"/>
      <c r="U48" s="259"/>
    </row>
    <row r="49" spans="1:21" ht="13.5" x14ac:dyDescent="0.35">
      <c r="A49" s="61"/>
      <c r="B49" s="53" t="str">
        <f>'Financial Statements'!B58</f>
        <v>Contract liabilities</v>
      </c>
      <c r="C49" s="54"/>
      <c r="D49" s="55"/>
      <c r="E49" s="54"/>
      <c r="F49" s="56"/>
      <c r="G49" s="54"/>
      <c r="H49" s="54"/>
      <c r="I49" s="54"/>
      <c r="J49" s="155">
        <f>'Financial Statements'!D58</f>
        <v>277</v>
      </c>
      <c r="K49" s="155">
        <f>'Financial Statements'!E58</f>
        <v>415</v>
      </c>
      <c r="L49" s="155">
        <f>'Financial Statements'!F58</f>
        <v>0</v>
      </c>
      <c r="M49" s="155">
        <f>'Financial Statements'!G58</f>
        <v>0</v>
      </c>
      <c r="N49" s="230"/>
      <c r="O49" s="43"/>
      <c r="P49" s="269"/>
      <c r="Q49" s="259"/>
      <c r="R49" s="259"/>
      <c r="S49" s="259"/>
      <c r="T49" s="259"/>
      <c r="U49" s="259"/>
    </row>
    <row r="50" spans="1:21" ht="13.5" x14ac:dyDescent="0.35">
      <c r="A50" s="61"/>
      <c r="B50" s="75" t="str">
        <f>'Financial Statements'!B61</f>
        <v>Income tax payable</v>
      </c>
      <c r="C50" s="51"/>
      <c r="D50" s="51"/>
      <c r="E50" s="51"/>
      <c r="F50" s="52"/>
      <c r="G50" s="51"/>
      <c r="H50" s="51"/>
      <c r="I50" s="51"/>
      <c r="J50" s="242">
        <f>'Financial Statements'!D61</f>
        <v>0</v>
      </c>
      <c r="K50" s="242">
        <f>'Financial Statements'!E61</f>
        <v>4827</v>
      </c>
      <c r="L50" s="242">
        <f>'Financial Statements'!F61</f>
        <v>9992</v>
      </c>
      <c r="M50" s="242">
        <f>'Financial Statements'!G61</f>
        <v>1361</v>
      </c>
      <c r="N50" s="230"/>
      <c r="O50" s="43"/>
      <c r="P50" s="269"/>
      <c r="Q50" s="259"/>
      <c r="R50" s="259"/>
      <c r="S50" s="259"/>
      <c r="T50" s="259"/>
      <c r="U50" s="259"/>
    </row>
    <row r="51" spans="1:21" ht="13.5" x14ac:dyDescent="0.35">
      <c r="A51" s="61"/>
      <c r="B51" s="53" t="str">
        <f>'Financial Statements'!B62</f>
        <v>Provisions</v>
      </c>
      <c r="C51" s="54"/>
      <c r="D51" s="55"/>
      <c r="E51" s="54"/>
      <c r="F51" s="56"/>
      <c r="G51" s="54"/>
      <c r="H51" s="54"/>
      <c r="I51" s="54"/>
      <c r="J51" s="155">
        <f>'Financial Statements'!D62</f>
        <v>6804</v>
      </c>
      <c r="K51" s="155">
        <f>'Financial Statements'!E62</f>
        <v>8895</v>
      </c>
      <c r="L51" s="155">
        <f>'Financial Statements'!F62</f>
        <v>10600</v>
      </c>
      <c r="M51" s="155">
        <f>'Financial Statements'!G62</f>
        <v>7892</v>
      </c>
      <c r="N51" s="230"/>
      <c r="O51" s="43"/>
      <c r="P51" s="269"/>
      <c r="Q51" s="259"/>
      <c r="R51" s="259"/>
      <c r="S51" s="259"/>
      <c r="T51" s="259"/>
      <c r="U51" s="259"/>
    </row>
    <row r="52" spans="1:21" ht="13.5" x14ac:dyDescent="0.35">
      <c r="A52" s="43"/>
      <c r="B52" s="75" t="str">
        <f>'Financial Statements'!B63</f>
        <v>Derivative financial instruments</v>
      </c>
      <c r="C52" s="51"/>
      <c r="D52" s="51"/>
      <c r="E52" s="51"/>
      <c r="F52" s="52"/>
      <c r="G52" s="51"/>
      <c r="H52" s="51"/>
      <c r="I52" s="51"/>
      <c r="J52" s="242">
        <f>'Financial Statements'!D63</f>
        <v>1762</v>
      </c>
      <c r="K52" s="242">
        <f>'Financial Statements'!E63</f>
        <v>711</v>
      </c>
      <c r="L52" s="242">
        <f>'Financial Statements'!F63</f>
        <v>46</v>
      </c>
      <c r="M52" s="242">
        <f>'Financial Statements'!G63</f>
        <v>895</v>
      </c>
      <c r="N52" s="230"/>
      <c r="O52" s="43"/>
      <c r="P52" s="269"/>
      <c r="Q52" s="259"/>
      <c r="R52" s="259"/>
      <c r="S52" s="259"/>
      <c r="T52" s="259"/>
      <c r="U52" s="259"/>
    </row>
    <row r="53" spans="1:21" ht="13.5" x14ac:dyDescent="0.35">
      <c r="A53" s="43"/>
      <c r="B53" s="226" t="str">
        <f>'Financial Statements'!B64</f>
        <v>Non-current liabilities classified as held for sale</v>
      </c>
      <c r="C53" s="128"/>
      <c r="D53" s="128"/>
      <c r="E53" s="128"/>
      <c r="F53" s="129"/>
      <c r="G53" s="128"/>
      <c r="H53" s="128"/>
      <c r="I53" s="128"/>
      <c r="J53" s="155">
        <f>'Financial Statements'!D64</f>
        <v>0</v>
      </c>
      <c r="K53" s="155">
        <f>'Financial Statements'!E64</f>
        <v>0</v>
      </c>
      <c r="L53" s="155">
        <f>'Financial Statements'!F64</f>
        <v>0</v>
      </c>
      <c r="M53" s="155">
        <f>'Financial Statements'!G64</f>
        <v>5</v>
      </c>
      <c r="N53" s="230"/>
      <c r="O53" s="43"/>
      <c r="P53" s="269"/>
      <c r="Q53" s="259"/>
      <c r="R53" s="259"/>
      <c r="S53" s="259"/>
      <c r="T53" s="259"/>
      <c r="U53" s="259"/>
    </row>
    <row r="54" spans="1:21" ht="13.5" x14ac:dyDescent="0.35">
      <c r="A54" s="43"/>
      <c r="B54" s="75" t="str">
        <f>'Financial Statements'!B71</f>
        <v>Provisions</v>
      </c>
      <c r="C54" s="75"/>
      <c r="D54" s="75"/>
      <c r="E54" s="75"/>
      <c r="F54" s="75"/>
      <c r="G54" s="75"/>
      <c r="H54" s="75"/>
      <c r="I54" s="75"/>
      <c r="J54" s="242">
        <f>'Financial Statements'!D71</f>
        <v>8839</v>
      </c>
      <c r="K54" s="242">
        <f>'Financial Statements'!E71</f>
        <v>9969</v>
      </c>
      <c r="L54" s="242">
        <f>'Financial Statements'!F71</f>
        <v>7455</v>
      </c>
      <c r="M54" s="242">
        <f>'Financial Statements'!G71</f>
        <v>1265</v>
      </c>
      <c r="N54" s="230"/>
      <c r="O54" s="43"/>
      <c r="P54" s="269"/>
      <c r="Q54" s="259"/>
      <c r="R54" s="259"/>
      <c r="S54" s="259"/>
      <c r="T54" s="259"/>
      <c r="U54" s="259"/>
    </row>
    <row r="55" spans="1:21" ht="13.5" x14ac:dyDescent="0.35">
      <c r="A55" s="43"/>
      <c r="B55" s="83" t="s">
        <v>225</v>
      </c>
      <c r="C55" s="49"/>
      <c r="D55" s="49"/>
      <c r="E55" s="49"/>
      <c r="F55" s="49"/>
      <c r="G55" s="49"/>
      <c r="H55" s="49"/>
      <c r="I55" s="49"/>
      <c r="J55" s="204">
        <f>SUM(J48:J54)</f>
        <v>30167</v>
      </c>
      <c r="K55" s="204">
        <f t="shared" ref="K55:M55" si="5">SUM(K48:K54)</f>
        <v>51817</v>
      </c>
      <c r="L55" s="204">
        <f t="shared" si="5"/>
        <v>56987</v>
      </c>
      <c r="M55" s="204">
        <f t="shared" si="5"/>
        <v>43853</v>
      </c>
      <c r="N55" s="230"/>
      <c r="O55" s="43"/>
      <c r="P55" s="269"/>
      <c r="Q55" s="259"/>
      <c r="R55" s="259"/>
      <c r="S55" s="259"/>
      <c r="T55" s="259"/>
      <c r="U55" s="259"/>
    </row>
    <row r="56" spans="1:21" ht="13.5" x14ac:dyDescent="0.35">
      <c r="A56" s="43"/>
      <c r="B56" s="82" t="s">
        <v>226</v>
      </c>
      <c r="C56" s="51"/>
      <c r="D56" s="51"/>
      <c r="E56" s="51"/>
      <c r="F56" s="52"/>
      <c r="G56" s="51"/>
      <c r="H56" s="51"/>
      <c r="I56" s="51"/>
      <c r="J56" s="206">
        <f>SUM(J46-J55)</f>
        <v>54468.729999999996</v>
      </c>
      <c r="K56" s="206">
        <f t="shared" ref="K56:M56" si="6">SUM(K46-K55)</f>
        <v>63737.229999999996</v>
      </c>
      <c r="L56" s="206">
        <f t="shared" si="6"/>
        <v>64734.36</v>
      </c>
      <c r="M56" s="206">
        <f t="shared" si="6"/>
        <v>99331.01999999999</v>
      </c>
      <c r="N56" s="230"/>
      <c r="O56" s="43"/>
      <c r="P56" s="269"/>
      <c r="Q56" s="259"/>
      <c r="R56" s="259"/>
      <c r="S56" s="259"/>
      <c r="T56" s="259"/>
      <c r="U56" s="259"/>
    </row>
    <row r="57" spans="1:21" ht="13.5" x14ac:dyDescent="0.35">
      <c r="A57" s="43"/>
      <c r="B57" s="225" t="s">
        <v>227</v>
      </c>
      <c r="C57" s="64"/>
      <c r="D57" s="64"/>
      <c r="E57" s="64"/>
      <c r="F57" s="65"/>
      <c r="G57" s="64"/>
      <c r="H57" s="64"/>
      <c r="I57" s="64"/>
      <c r="J57" s="303"/>
      <c r="K57" s="303"/>
      <c r="L57" s="303"/>
      <c r="M57" s="303"/>
      <c r="N57" s="230"/>
      <c r="O57" s="43"/>
      <c r="P57" s="269"/>
      <c r="Q57" s="259"/>
      <c r="R57" s="259"/>
      <c r="S57" s="259"/>
      <c r="T57" s="259"/>
      <c r="U57" s="259"/>
    </row>
    <row r="58" spans="1:21" ht="13.5" x14ac:dyDescent="0.35">
      <c r="A58" s="43"/>
      <c r="B58" s="75" t="str">
        <f>'Financial Statements'!B59</f>
        <v>Interest-bearing loand and borrowings</v>
      </c>
      <c r="C58" s="51"/>
      <c r="D58" s="51"/>
      <c r="E58" s="51"/>
      <c r="F58" s="52"/>
      <c r="G58" s="51"/>
      <c r="H58" s="51"/>
      <c r="I58" s="51"/>
      <c r="J58" s="242">
        <f>'Financial Statements'!D59</f>
        <v>13499</v>
      </c>
      <c r="K58" s="242">
        <f>'Financial Statements'!E59</f>
        <v>15255</v>
      </c>
      <c r="L58" s="242">
        <f>'Financial Statements'!F59</f>
        <v>2356</v>
      </c>
      <c r="M58" s="242">
        <f>'Financial Statements'!G59</f>
        <v>15355</v>
      </c>
      <c r="N58" s="230"/>
      <c r="O58" s="43"/>
      <c r="P58" s="269"/>
      <c r="Q58" s="259"/>
      <c r="R58" s="259"/>
      <c r="S58" s="259"/>
      <c r="T58" s="259"/>
      <c r="U58" s="259"/>
    </row>
    <row r="59" spans="1:21" ht="13.5" x14ac:dyDescent="0.35">
      <c r="A59" s="43"/>
      <c r="B59" s="53" t="str">
        <f>'Financial Statements'!B60</f>
        <v>Lease liabilites</v>
      </c>
      <c r="C59" s="54"/>
      <c r="D59" s="54"/>
      <c r="E59" s="54"/>
      <c r="F59" s="56"/>
      <c r="G59" s="54"/>
      <c r="H59" s="54"/>
      <c r="I59" s="54"/>
      <c r="J59" s="155">
        <f>'Financial Statements'!D60</f>
        <v>5438</v>
      </c>
      <c r="K59" s="155">
        <f>'Financial Statements'!E60</f>
        <v>3075</v>
      </c>
      <c r="L59" s="155">
        <f>'Financial Statements'!F60</f>
        <v>0</v>
      </c>
      <c r="M59" s="155">
        <f>'Financial Statements'!G60</f>
        <v>0</v>
      </c>
      <c r="N59" s="230"/>
      <c r="O59" s="43"/>
      <c r="P59" s="269"/>
      <c r="Q59" s="259"/>
      <c r="R59" s="259"/>
      <c r="S59" s="259"/>
      <c r="T59" s="259"/>
      <c r="U59" s="259"/>
    </row>
    <row r="60" spans="1:21" ht="13.5" x14ac:dyDescent="0.35">
      <c r="A60" s="43"/>
      <c r="B60" s="75" t="str">
        <f>'Financial Statements'!B68</f>
        <v>Interest-bearing loans and borrowings</v>
      </c>
      <c r="C60" s="51"/>
      <c r="D60" s="51"/>
      <c r="E60" s="51"/>
      <c r="F60" s="52"/>
      <c r="G60" s="51"/>
      <c r="H60" s="51"/>
      <c r="I60" s="51"/>
      <c r="J60" s="242">
        <f>'Financial Statements'!D68</f>
        <v>39834</v>
      </c>
      <c r="K60" s="242">
        <f>'Financial Statements'!E68</f>
        <v>13996</v>
      </c>
      <c r="L60" s="242">
        <f>'Financial Statements'!F68</f>
        <v>30894</v>
      </c>
      <c r="M60" s="242">
        <f>'Financial Statements'!G68</f>
        <v>39859</v>
      </c>
      <c r="N60" s="230"/>
      <c r="O60" s="43"/>
      <c r="P60" s="269"/>
      <c r="Q60" s="259"/>
      <c r="R60" s="259"/>
      <c r="S60" s="259"/>
      <c r="T60" s="259"/>
      <c r="U60" s="259"/>
    </row>
    <row r="61" spans="1:21" ht="13.5" x14ac:dyDescent="0.35">
      <c r="A61" s="43"/>
      <c r="B61" s="53" t="str">
        <f>'Financial Statements'!B69</f>
        <v>Lease liabilities</v>
      </c>
      <c r="C61" s="54"/>
      <c r="D61" s="62"/>
      <c r="E61" s="54"/>
      <c r="F61" s="56"/>
      <c r="G61" s="54"/>
      <c r="H61" s="54"/>
      <c r="I61" s="54"/>
      <c r="J61" s="155">
        <f>'Financial Statements'!D69</f>
        <v>28186</v>
      </c>
      <c r="K61" s="155">
        <f>'Financial Statements'!E69</f>
        <v>5916</v>
      </c>
      <c r="L61" s="155">
        <f>'Financial Statements'!F69</f>
        <v>0</v>
      </c>
      <c r="M61" s="155">
        <f>'Financial Statements'!G69</f>
        <v>0</v>
      </c>
      <c r="N61" s="230"/>
      <c r="O61" s="43"/>
      <c r="P61" s="269"/>
      <c r="Q61" s="259"/>
      <c r="R61" s="259"/>
      <c r="S61" s="259"/>
      <c r="T61" s="259"/>
      <c r="U61" s="259"/>
    </row>
    <row r="62" spans="1:21" ht="13.5" x14ac:dyDescent="0.35">
      <c r="A62" s="43"/>
      <c r="B62" s="87" t="str">
        <f>'Financial Statements'!B70</f>
        <v>Deferred income tax liabilities</v>
      </c>
      <c r="C62" s="51"/>
      <c r="D62" s="51"/>
      <c r="E62" s="51"/>
      <c r="F62" s="52"/>
      <c r="G62" s="51"/>
      <c r="H62" s="51"/>
      <c r="I62" s="51"/>
      <c r="J62" s="242">
        <f>'Financial Statements'!D70</f>
        <v>2235</v>
      </c>
      <c r="K62" s="242">
        <f>'Financial Statements'!E70</f>
        <v>2107</v>
      </c>
      <c r="L62" s="242">
        <f>'Financial Statements'!F70</f>
        <v>2390</v>
      </c>
      <c r="M62" s="242">
        <f>'Financial Statements'!G70</f>
        <v>2186</v>
      </c>
      <c r="N62" s="230"/>
      <c r="O62" s="43"/>
      <c r="P62" s="269"/>
      <c r="Q62" s="259"/>
      <c r="R62" s="259"/>
      <c r="S62" s="259"/>
      <c r="T62" s="259"/>
      <c r="U62" s="259"/>
    </row>
    <row r="63" spans="1:21" ht="13.5" x14ac:dyDescent="0.35">
      <c r="A63" s="43"/>
      <c r="B63" s="83" t="s">
        <v>228</v>
      </c>
      <c r="C63" s="54"/>
      <c r="D63" s="62"/>
      <c r="E63" s="54"/>
      <c r="F63" s="56"/>
      <c r="G63" s="54"/>
      <c r="H63" s="54"/>
      <c r="I63" s="54"/>
      <c r="J63" s="204">
        <f>SUM(J58:J62)</f>
        <v>89192</v>
      </c>
      <c r="K63" s="204">
        <f t="shared" ref="K63:M63" si="7">SUM(K58:K62)</f>
        <v>40349</v>
      </c>
      <c r="L63" s="204">
        <f t="shared" si="7"/>
        <v>35640</v>
      </c>
      <c r="M63" s="204">
        <f t="shared" si="7"/>
        <v>57400</v>
      </c>
      <c r="N63" s="230"/>
      <c r="O63" s="46"/>
      <c r="P63" s="269"/>
      <c r="Q63" s="259"/>
      <c r="R63" s="259"/>
      <c r="S63" s="259"/>
      <c r="T63" s="259"/>
      <c r="U63" s="259"/>
    </row>
    <row r="64" spans="1:21" ht="13.5" x14ac:dyDescent="0.35">
      <c r="A64" s="43"/>
      <c r="B64" s="227" t="s">
        <v>229</v>
      </c>
      <c r="C64" s="92"/>
      <c r="D64" s="92"/>
      <c r="E64" s="92"/>
      <c r="F64" s="92"/>
      <c r="G64" s="92"/>
      <c r="H64" s="92"/>
      <c r="I64" s="92"/>
      <c r="J64" s="304"/>
      <c r="K64" s="304"/>
      <c r="L64" s="304"/>
      <c r="M64" s="304"/>
      <c r="N64" s="230"/>
      <c r="O64" s="46"/>
      <c r="P64" s="269"/>
      <c r="Q64" s="259"/>
      <c r="R64" s="259"/>
      <c r="S64" s="259"/>
      <c r="T64" s="259"/>
      <c r="U64" s="259"/>
    </row>
    <row r="65" spans="1:21" ht="13.5" x14ac:dyDescent="0.35">
      <c r="A65" s="43"/>
      <c r="B65" s="53" t="str">
        <f>'Financial Statements'!B32</f>
        <v>Cash and cash equivalents</v>
      </c>
      <c r="C65" s="54"/>
      <c r="D65" s="62"/>
      <c r="E65" s="54"/>
      <c r="F65" s="56"/>
      <c r="G65" s="54"/>
      <c r="H65" s="54"/>
      <c r="I65" s="54"/>
      <c r="J65" s="155">
        <f>J146</f>
        <v>33460.269999999997</v>
      </c>
      <c r="K65" s="155">
        <f t="shared" ref="K65:L65" si="8">K146</f>
        <v>15334.77</v>
      </c>
      <c r="L65" s="155">
        <f t="shared" si="8"/>
        <v>23667.64</v>
      </c>
      <c r="M65" s="155">
        <f>M146</f>
        <v>9531.98</v>
      </c>
      <c r="N65" s="230"/>
      <c r="O65" s="46"/>
      <c r="P65" s="269"/>
      <c r="Q65" s="259"/>
      <c r="R65" s="259"/>
      <c r="S65" s="259"/>
      <c r="T65" s="259"/>
      <c r="U65" s="259"/>
    </row>
    <row r="66" spans="1:21" ht="13.5" x14ac:dyDescent="0.35">
      <c r="A66" s="43"/>
      <c r="B66" s="84" t="str">
        <f>'Financial Statements'!B38</f>
        <v>Derivative financial instruments</v>
      </c>
      <c r="C66" s="92"/>
      <c r="D66" s="92"/>
      <c r="E66" s="92"/>
      <c r="F66" s="92"/>
      <c r="G66" s="92"/>
      <c r="H66" s="92"/>
      <c r="I66" s="92"/>
      <c r="J66" s="242">
        <f>'Financial Statements'!D38</f>
        <v>166</v>
      </c>
      <c r="K66" s="242">
        <f>'Financial Statements'!E38</f>
        <v>131</v>
      </c>
      <c r="L66" s="242">
        <f>'Financial Statements'!F38</f>
        <v>1413</v>
      </c>
      <c r="M66" s="242">
        <f>'Financial Statements'!G38</f>
        <v>0</v>
      </c>
      <c r="N66" s="230"/>
      <c r="O66" s="46"/>
      <c r="P66" s="269"/>
      <c r="Q66" s="259"/>
      <c r="R66" s="259"/>
      <c r="S66" s="259"/>
      <c r="T66" s="259"/>
      <c r="U66" s="259"/>
    </row>
    <row r="67" spans="1:21" ht="13.5" x14ac:dyDescent="0.35">
      <c r="A67" s="43"/>
      <c r="B67" s="53" t="str">
        <f>'Financial Statements'!B39</f>
        <v>Other financial assets</v>
      </c>
      <c r="C67" s="54"/>
      <c r="D67" s="62"/>
      <c r="E67" s="54"/>
      <c r="F67" s="56"/>
      <c r="G67" s="54"/>
      <c r="H67" s="54"/>
      <c r="I67" s="54"/>
      <c r="J67" s="155">
        <f>'Financial Statements'!D39</f>
        <v>0</v>
      </c>
      <c r="K67" s="155">
        <f>'Financial Statements'!E39</f>
        <v>19336</v>
      </c>
      <c r="L67" s="155">
        <f>'Financial Statements'!F39</f>
        <v>6000</v>
      </c>
      <c r="M67" s="155">
        <f>'Financial Statements'!G39</f>
        <v>0</v>
      </c>
      <c r="N67" s="230"/>
      <c r="O67" s="46"/>
      <c r="P67" s="269"/>
      <c r="Q67" s="259"/>
      <c r="R67" s="259"/>
      <c r="S67" s="259"/>
      <c r="T67" s="259"/>
      <c r="U67" s="259"/>
    </row>
    <row r="68" spans="1:21" ht="13.5" x14ac:dyDescent="0.35">
      <c r="A68" s="43"/>
      <c r="B68" s="84" t="str">
        <f>'Financial Statements'!B44</f>
        <v>Receivables</v>
      </c>
      <c r="C68" s="92"/>
      <c r="D68" s="92"/>
      <c r="E68" s="92"/>
      <c r="F68" s="92"/>
      <c r="G68" s="92"/>
      <c r="H68" s="92"/>
      <c r="I68" s="92"/>
      <c r="J68" s="242">
        <f>'Financial Statements'!D44</f>
        <v>0</v>
      </c>
      <c r="K68" s="242">
        <f>'Financial Statements'!E44</f>
        <v>0</v>
      </c>
      <c r="L68" s="242">
        <f>'Financial Statements'!F44</f>
        <v>0</v>
      </c>
      <c r="M68" s="242">
        <f>'Financial Statements'!G44</f>
        <v>216</v>
      </c>
      <c r="N68" s="230"/>
      <c r="O68" s="46"/>
      <c r="P68" s="269"/>
      <c r="Q68" s="259"/>
      <c r="R68" s="259"/>
      <c r="S68" s="259"/>
      <c r="T68" s="259"/>
      <c r="U68" s="259"/>
    </row>
    <row r="69" spans="1:21" ht="13.5" x14ac:dyDescent="0.35">
      <c r="A69" s="43"/>
      <c r="B69" s="53" t="str">
        <f>'Financial Statements'!B46</f>
        <v>Investment properties</v>
      </c>
      <c r="C69" s="54"/>
      <c r="D69" s="62"/>
      <c r="E69" s="54"/>
      <c r="F69" s="56"/>
      <c r="G69" s="54"/>
      <c r="H69" s="54"/>
      <c r="I69" s="54"/>
      <c r="J69" s="155">
        <f>'Financial Statements'!D46</f>
        <v>31794</v>
      </c>
      <c r="K69" s="155">
        <f>'Financial Statements'!E46</f>
        <v>29576</v>
      </c>
      <c r="L69" s="155">
        <f>'Financial Statements'!F46</f>
        <v>28678</v>
      </c>
      <c r="M69" s="155">
        <f>'Financial Statements'!G46</f>
        <v>25406</v>
      </c>
      <c r="N69" s="230"/>
      <c r="O69" s="46"/>
      <c r="P69" s="269"/>
      <c r="Q69" s="259"/>
      <c r="R69" s="259"/>
      <c r="S69" s="259"/>
      <c r="T69" s="259"/>
      <c r="U69" s="259"/>
    </row>
    <row r="70" spans="1:21" ht="13.5" x14ac:dyDescent="0.35">
      <c r="A70" s="43"/>
      <c r="B70" s="84" t="str">
        <f>'Financial Statements'!B47</f>
        <v>Right-of-use assets</v>
      </c>
      <c r="C70" s="92"/>
      <c r="D70" s="92"/>
      <c r="E70" s="92"/>
      <c r="F70" s="92"/>
      <c r="G70" s="92"/>
      <c r="H70" s="92"/>
      <c r="I70" s="92"/>
      <c r="J70" s="242">
        <f>'Financial Statements'!D47</f>
        <v>37834</v>
      </c>
      <c r="K70" s="242">
        <f>'Financial Statements'!E47</f>
        <v>0</v>
      </c>
      <c r="L70" s="242">
        <f>'Financial Statements'!F47</f>
        <v>0</v>
      </c>
      <c r="M70" s="242">
        <f>'Financial Statements'!G47</f>
        <v>0</v>
      </c>
      <c r="N70" s="230"/>
      <c r="O70" s="46"/>
      <c r="P70" s="269"/>
      <c r="Q70" s="259"/>
      <c r="R70" s="259"/>
      <c r="S70" s="259"/>
      <c r="T70" s="259"/>
      <c r="U70" s="259"/>
    </row>
    <row r="71" spans="1:21" ht="13.5" x14ac:dyDescent="0.35">
      <c r="A71" s="43"/>
      <c r="B71" s="53" t="str">
        <f>'Financial Statements'!B48</f>
        <v>Investment in associate</v>
      </c>
      <c r="C71" s="54"/>
      <c r="D71" s="62"/>
      <c r="E71" s="54"/>
      <c r="F71" s="56"/>
      <c r="G71" s="54"/>
      <c r="H71" s="54"/>
      <c r="I71" s="54"/>
      <c r="J71" s="155">
        <f>'Financial Statements'!D48</f>
        <v>311</v>
      </c>
      <c r="K71" s="155">
        <f>'Financial Statements'!E48</f>
        <v>0</v>
      </c>
      <c r="L71" s="155">
        <f>'Financial Statements'!F48</f>
        <v>0</v>
      </c>
      <c r="M71" s="155">
        <f>'Financial Statements'!G48</f>
        <v>0</v>
      </c>
      <c r="N71" s="230"/>
      <c r="O71" s="46"/>
      <c r="P71" s="269"/>
      <c r="Q71" s="259"/>
      <c r="R71" s="259"/>
      <c r="S71" s="259"/>
      <c r="T71" s="259"/>
      <c r="U71" s="259"/>
    </row>
    <row r="72" spans="1:21" ht="13.5" x14ac:dyDescent="0.35">
      <c r="A72" s="43"/>
      <c r="B72" s="84" t="str">
        <f>'Financial Statements'!B51</f>
        <v>Other finanncial assets</v>
      </c>
      <c r="C72" s="92"/>
      <c r="D72" s="92"/>
      <c r="E72" s="92"/>
      <c r="F72" s="92"/>
      <c r="G72" s="92"/>
      <c r="H72" s="92"/>
      <c r="I72" s="92"/>
      <c r="J72" s="242">
        <f>'Financial Statements'!D51</f>
        <v>54957</v>
      </c>
      <c r="K72" s="242">
        <f>'Financial Statements'!E51</f>
        <v>28278</v>
      </c>
      <c r="L72" s="242">
        <f>'Financial Statements'!F51</f>
        <v>13733</v>
      </c>
      <c r="M72" s="242">
        <f>'Financial Statements'!G51</f>
        <v>6620</v>
      </c>
      <c r="N72" s="230"/>
      <c r="O72" s="46"/>
      <c r="P72" s="269"/>
      <c r="Q72" s="259"/>
      <c r="R72" s="259"/>
      <c r="S72" s="259"/>
      <c r="T72" s="259"/>
      <c r="U72" s="259"/>
    </row>
    <row r="73" spans="1:21" ht="13.5" x14ac:dyDescent="0.35">
      <c r="A73" s="43"/>
      <c r="B73" s="223" t="s">
        <v>230</v>
      </c>
      <c r="C73" s="54"/>
      <c r="D73" s="62"/>
      <c r="E73" s="54"/>
      <c r="F73" s="56"/>
      <c r="G73" s="54"/>
      <c r="H73" s="54"/>
      <c r="I73" s="54"/>
      <c r="J73" s="204">
        <f>SUM(J65:J72)</f>
        <v>158522.26999999999</v>
      </c>
      <c r="K73" s="204">
        <f t="shared" ref="K73:M73" si="9">SUM(K65:K72)</f>
        <v>92655.77</v>
      </c>
      <c r="L73" s="204">
        <f t="shared" si="9"/>
        <v>73491.64</v>
      </c>
      <c r="M73" s="204">
        <f t="shared" si="9"/>
        <v>41773.979999999996</v>
      </c>
      <c r="N73" s="230"/>
      <c r="O73" s="46"/>
      <c r="P73" s="269"/>
      <c r="Q73" s="259"/>
      <c r="R73" s="259"/>
      <c r="S73" s="259"/>
      <c r="T73" s="259"/>
      <c r="U73" s="259"/>
    </row>
    <row r="74" spans="1:21" ht="13.5" x14ac:dyDescent="0.35">
      <c r="A74" s="66"/>
      <c r="B74" s="229" t="s">
        <v>231</v>
      </c>
      <c r="C74" s="85"/>
      <c r="D74" s="93"/>
      <c r="E74" s="85"/>
      <c r="F74" s="86"/>
      <c r="G74" s="85"/>
      <c r="H74" s="85"/>
      <c r="I74" s="85"/>
      <c r="J74" s="206">
        <f>SUM(J63-J73)</f>
        <v>-69330.26999999999</v>
      </c>
      <c r="K74" s="206">
        <f t="shared" ref="K74:M74" si="10">SUM(K63-K73)</f>
        <v>-52306.770000000004</v>
      </c>
      <c r="L74" s="206">
        <f t="shared" si="10"/>
        <v>-37851.64</v>
      </c>
      <c r="M74" s="206">
        <f t="shared" si="10"/>
        <v>15626.020000000004</v>
      </c>
      <c r="N74" s="230"/>
      <c r="O74" s="46"/>
      <c r="P74" s="269"/>
      <c r="Q74" s="259"/>
      <c r="R74" s="259"/>
      <c r="S74" s="259"/>
      <c r="T74" s="259"/>
      <c r="U74" s="259"/>
    </row>
    <row r="75" spans="1:21" ht="13.5" x14ac:dyDescent="0.35">
      <c r="A75" s="66"/>
      <c r="B75" s="225" t="s">
        <v>232</v>
      </c>
      <c r="C75" s="63"/>
      <c r="D75" s="63"/>
      <c r="E75" s="63"/>
      <c r="F75" s="63"/>
      <c r="G75" s="63"/>
      <c r="H75" s="63"/>
      <c r="I75" s="63"/>
      <c r="J75" s="303"/>
      <c r="K75" s="303"/>
      <c r="L75" s="303"/>
      <c r="M75" s="303"/>
      <c r="N75" s="230"/>
      <c r="O75" s="46"/>
      <c r="P75" s="269"/>
      <c r="Q75" s="259"/>
      <c r="R75" s="259"/>
      <c r="S75" s="259"/>
      <c r="T75" s="259"/>
      <c r="U75" s="259"/>
    </row>
    <row r="76" spans="1:21" ht="13.5" x14ac:dyDescent="0.35">
      <c r="A76" s="66"/>
      <c r="B76" s="84" t="str">
        <f>'Financial Statements'!B77</f>
        <v>Equity attributable to equity holders of the partent</v>
      </c>
      <c r="C76" s="85"/>
      <c r="D76" s="93"/>
      <c r="E76" s="85"/>
      <c r="F76" s="86"/>
      <c r="G76" s="85"/>
      <c r="H76" s="85"/>
      <c r="I76" s="85"/>
      <c r="J76" s="302"/>
      <c r="K76" s="302"/>
      <c r="L76" s="302"/>
      <c r="M76" s="302"/>
      <c r="N76" s="230"/>
      <c r="O76" s="46"/>
      <c r="P76" s="269"/>
      <c r="Q76" s="259"/>
      <c r="R76" s="259"/>
      <c r="S76" s="259"/>
      <c r="T76" s="259"/>
      <c r="U76" s="259"/>
    </row>
    <row r="77" spans="1:21" ht="13.5" x14ac:dyDescent="0.35">
      <c r="A77" s="66"/>
      <c r="B77" s="53" t="str">
        <f>'Financial Statements'!B78</f>
        <v>Issued capital</v>
      </c>
      <c r="C77" s="63"/>
      <c r="D77" s="63"/>
      <c r="E77" s="63"/>
      <c r="F77" s="63"/>
      <c r="G77" s="63"/>
      <c r="H77" s="63"/>
      <c r="I77" s="63"/>
      <c r="J77" s="155">
        <f>'Financial Statements'!D78</f>
        <v>11227</v>
      </c>
      <c r="K77" s="155">
        <f>'Financial Statements'!E78</f>
        <v>13991</v>
      </c>
      <c r="L77" s="155">
        <f>'Financial Statements'!F78</f>
        <v>14540</v>
      </c>
      <c r="M77" s="155">
        <f>'Financial Statements'!G78</f>
        <v>16583</v>
      </c>
      <c r="N77" s="230"/>
      <c r="O77" s="46"/>
      <c r="P77" s="269"/>
      <c r="Q77" s="259"/>
      <c r="R77" s="259"/>
      <c r="S77" s="259"/>
      <c r="T77" s="259"/>
      <c r="U77" s="259"/>
    </row>
    <row r="78" spans="1:21" ht="13.5" x14ac:dyDescent="0.35">
      <c r="A78" s="66"/>
      <c r="B78" s="229" t="str">
        <f>'Financial Statements'!B79</f>
        <v>Reserves</v>
      </c>
      <c r="C78" s="85"/>
      <c r="D78" s="93"/>
      <c r="E78" s="85"/>
      <c r="F78" s="86"/>
      <c r="G78" s="85"/>
      <c r="H78" s="85"/>
      <c r="I78" s="85"/>
      <c r="J78" s="242">
        <f>'Financial Statements'!D79</f>
        <v>3488</v>
      </c>
      <c r="K78" s="242">
        <f>'Financial Statements'!E79</f>
        <v>2978</v>
      </c>
      <c r="L78" s="242">
        <f>'Financial Statements'!F79</f>
        <v>4221</v>
      </c>
      <c r="M78" s="242">
        <f>'Financial Statements'!G79</f>
        <v>4935</v>
      </c>
      <c r="N78" s="230"/>
      <c r="O78" s="46"/>
      <c r="P78" s="269"/>
      <c r="Q78" s="259"/>
      <c r="R78" s="259"/>
      <c r="S78" s="259"/>
      <c r="T78" s="259"/>
      <c r="U78" s="259"/>
    </row>
    <row r="79" spans="1:21" ht="13.5" x14ac:dyDescent="0.35">
      <c r="A79" s="66"/>
      <c r="B79" s="53" t="str">
        <f>'Financial Statements'!B80</f>
        <v>Retrained earnings</v>
      </c>
      <c r="C79" s="63"/>
      <c r="D79" s="63"/>
      <c r="E79" s="63"/>
      <c r="F79" s="63"/>
      <c r="G79" s="63"/>
      <c r="H79" s="63"/>
      <c r="I79" s="63"/>
      <c r="J79" s="155">
        <f>'Financial Statements'!D80</f>
        <v>100522</v>
      </c>
      <c r="K79" s="155">
        <f>'Financial Statements'!E80</f>
        <v>88643</v>
      </c>
      <c r="L79" s="155">
        <f>'Financial Statements'!F80</f>
        <v>72101</v>
      </c>
      <c r="M79" s="155">
        <f>'Financial Statements'!G80</f>
        <v>52867</v>
      </c>
      <c r="N79" s="230"/>
      <c r="O79" s="46"/>
      <c r="P79" s="269"/>
      <c r="Q79" s="259"/>
      <c r="R79" s="259"/>
      <c r="S79" s="259"/>
      <c r="T79" s="259"/>
      <c r="U79" s="259"/>
    </row>
    <row r="80" spans="1:21" ht="13.5" x14ac:dyDescent="0.35">
      <c r="A80" s="66"/>
      <c r="B80" s="84" t="str">
        <f>'Financial Statements'!B82</f>
        <v>Non-controlling interests</v>
      </c>
      <c r="C80" s="85"/>
      <c r="D80" s="93"/>
      <c r="E80" s="85"/>
      <c r="F80" s="86"/>
      <c r="G80" s="85"/>
      <c r="H80" s="85"/>
      <c r="I80" s="85"/>
      <c r="J80" s="242">
        <f>'Financial Statements'!D82</f>
        <v>8562</v>
      </c>
      <c r="K80" s="242">
        <f>'Financial Statements'!E82</f>
        <v>10432</v>
      </c>
      <c r="L80" s="242">
        <f>'Financial Statements'!F82</f>
        <v>11724</v>
      </c>
      <c r="M80" s="242">
        <f>'Financial Statements'!G82</f>
        <v>9320</v>
      </c>
      <c r="N80" s="230"/>
      <c r="O80" s="46"/>
      <c r="P80" s="269"/>
      <c r="Q80" s="259"/>
      <c r="R80" s="259"/>
      <c r="S80" s="259"/>
      <c r="T80" s="259"/>
      <c r="U80" s="259"/>
    </row>
    <row r="81" spans="1:21" ht="13.5" x14ac:dyDescent="0.35">
      <c r="A81" s="66"/>
      <c r="B81" s="83" t="s">
        <v>233</v>
      </c>
      <c r="C81" s="63"/>
      <c r="D81" s="63"/>
      <c r="E81" s="63"/>
      <c r="F81" s="63"/>
      <c r="G81" s="63"/>
      <c r="H81" s="63"/>
      <c r="I81" s="63"/>
      <c r="J81" s="204">
        <f>SUM(J77:J80)</f>
        <v>123799</v>
      </c>
      <c r="K81" s="204">
        <f t="shared" ref="K81:M81" si="11">SUM(K77:K80)</f>
        <v>116044</v>
      </c>
      <c r="L81" s="204">
        <f t="shared" si="11"/>
        <v>102586</v>
      </c>
      <c r="M81" s="204">
        <f t="shared" si="11"/>
        <v>83705</v>
      </c>
      <c r="N81" s="230"/>
      <c r="O81" s="46"/>
      <c r="P81" s="269"/>
      <c r="Q81" s="259"/>
      <c r="R81" s="259"/>
      <c r="S81" s="259"/>
      <c r="T81" s="259"/>
      <c r="U81" s="259"/>
    </row>
    <row r="82" spans="1:21" ht="13.5" x14ac:dyDescent="0.35">
      <c r="A82" s="66"/>
      <c r="B82" s="228" t="s">
        <v>234</v>
      </c>
      <c r="C82" s="85"/>
      <c r="D82" s="93"/>
      <c r="E82" s="85"/>
      <c r="F82" s="86"/>
      <c r="G82" s="85"/>
      <c r="H82" s="85"/>
      <c r="I82" s="85"/>
      <c r="J82" s="206">
        <f>SUM(J81+J74)</f>
        <v>54468.73000000001</v>
      </c>
      <c r="K82" s="206">
        <f t="shared" ref="K82:M82" si="12">SUM(K81+K74)</f>
        <v>63737.229999999996</v>
      </c>
      <c r="L82" s="206">
        <f t="shared" si="12"/>
        <v>64734.36</v>
      </c>
      <c r="M82" s="206">
        <f t="shared" si="12"/>
        <v>99331.02</v>
      </c>
      <c r="N82" s="230"/>
      <c r="O82" s="46"/>
      <c r="P82" s="269"/>
      <c r="Q82" s="259"/>
      <c r="R82" s="259"/>
      <c r="S82" s="259"/>
      <c r="T82" s="259"/>
      <c r="U82" s="259"/>
    </row>
    <row r="83" spans="1:21" ht="13.5" x14ac:dyDescent="0.35">
      <c r="A83" s="66"/>
      <c r="B83" s="63"/>
      <c r="C83" s="63"/>
      <c r="D83" s="63"/>
      <c r="E83" s="63"/>
      <c r="F83" s="63"/>
      <c r="G83" s="63"/>
      <c r="H83" s="63"/>
      <c r="I83" s="63"/>
      <c r="J83" s="303"/>
      <c r="K83" s="303"/>
      <c r="L83" s="303"/>
      <c r="M83" s="303"/>
      <c r="N83" s="230"/>
      <c r="O83" s="46"/>
      <c r="P83" s="269"/>
      <c r="Q83" s="259"/>
      <c r="R83" s="259"/>
      <c r="S83" s="259"/>
      <c r="T83" s="259"/>
      <c r="U83" s="259"/>
    </row>
    <row r="84" spans="1:21" ht="15.5" x14ac:dyDescent="0.35">
      <c r="A84" s="69"/>
      <c r="B84" s="260" t="str">
        <f>+'Financial Statements'!B2:G2</f>
        <v>Schaffer Corporation Limited</v>
      </c>
      <c r="C84" s="260"/>
      <c r="D84" s="260"/>
      <c r="E84" s="260"/>
      <c r="F84" s="260"/>
      <c r="G84" s="260"/>
      <c r="H84" s="260"/>
      <c r="I84" s="260"/>
      <c r="J84" s="260"/>
      <c r="K84" s="260"/>
      <c r="L84" s="260"/>
      <c r="M84" s="260"/>
      <c r="N84" s="46"/>
      <c r="O84" s="43"/>
      <c r="P84" s="269"/>
      <c r="Q84" s="259"/>
      <c r="R84" s="259"/>
      <c r="S84" s="259"/>
      <c r="T84" s="259"/>
      <c r="U84" s="259"/>
    </row>
    <row r="85" spans="1:21" ht="15.5" x14ac:dyDescent="0.35">
      <c r="A85" s="69"/>
      <c r="B85" s="262" t="s">
        <v>75</v>
      </c>
      <c r="C85" s="262"/>
      <c r="D85" s="262"/>
      <c r="E85" s="262"/>
      <c r="F85" s="262"/>
      <c r="G85" s="262"/>
      <c r="H85" s="262"/>
      <c r="I85" s="262"/>
      <c r="J85" s="262"/>
      <c r="K85" s="262"/>
      <c r="L85" s="262"/>
      <c r="M85" s="262"/>
      <c r="N85" s="46"/>
      <c r="O85" s="43"/>
      <c r="P85" s="269"/>
      <c r="Q85" s="259"/>
      <c r="R85" s="259"/>
      <c r="S85" s="259"/>
      <c r="T85" s="259"/>
      <c r="U85" s="259"/>
    </row>
    <row r="86" spans="1:21" ht="14.5" x14ac:dyDescent="0.35">
      <c r="A86" s="69"/>
      <c r="B86" s="263" t="str">
        <f>+'Financial Statements'!B4:G4</f>
        <v>Years ended June 30</v>
      </c>
      <c r="C86" s="263"/>
      <c r="D86" s="263"/>
      <c r="E86" s="263"/>
      <c r="F86" s="263"/>
      <c r="G86" s="263"/>
      <c r="H86" s="263"/>
      <c r="I86" s="263"/>
      <c r="J86" s="263"/>
      <c r="K86" s="263"/>
      <c r="L86" s="263"/>
      <c r="M86" s="263"/>
      <c r="N86" s="46"/>
      <c r="O86" s="43"/>
      <c r="P86" s="269"/>
      <c r="Q86" s="259"/>
      <c r="R86" s="259"/>
      <c r="S86" s="259"/>
      <c r="T86" s="259"/>
      <c r="U86" s="259"/>
    </row>
    <row r="87" spans="1:21" ht="14" x14ac:dyDescent="0.35">
      <c r="A87" s="69"/>
      <c r="B87" s="46"/>
      <c r="C87" s="47"/>
      <c r="D87" s="47">
        <v>2004</v>
      </c>
      <c r="E87" s="47">
        <v>2005</v>
      </c>
      <c r="F87" s="47">
        <v>2006</v>
      </c>
      <c r="G87" s="47">
        <v>2007</v>
      </c>
      <c r="H87" s="47">
        <v>2008</v>
      </c>
      <c r="I87" s="47">
        <v>2009</v>
      </c>
      <c r="J87" s="167">
        <f t="shared" ref="J87:M88" si="13">+J5</f>
        <v>2020</v>
      </c>
      <c r="K87" s="167">
        <f t="shared" si="13"/>
        <v>2019</v>
      </c>
      <c r="L87" s="167">
        <f t="shared" si="13"/>
        <v>2018</v>
      </c>
      <c r="M87" s="167">
        <f t="shared" si="13"/>
        <v>2017</v>
      </c>
      <c r="N87" s="46"/>
      <c r="O87" s="43"/>
      <c r="P87" s="269"/>
      <c r="Q87" s="259"/>
      <c r="R87" s="259"/>
      <c r="S87" s="259"/>
      <c r="T87" s="259"/>
      <c r="U87" s="259"/>
    </row>
    <row r="88" spans="1:21" ht="14" thickBot="1" x14ac:dyDescent="0.4">
      <c r="A88" s="69"/>
      <c r="B88" s="134"/>
      <c r="C88" s="135"/>
      <c r="D88" s="135" t="s">
        <v>82</v>
      </c>
      <c r="E88" s="135" t="s">
        <v>82</v>
      </c>
      <c r="F88" s="135" t="s">
        <v>82</v>
      </c>
      <c r="G88" s="135" t="s">
        <v>82</v>
      </c>
      <c r="H88" s="135" t="s">
        <v>82</v>
      </c>
      <c r="I88" s="135" t="s">
        <v>82</v>
      </c>
      <c r="J88" s="165" t="str">
        <f t="shared" si="13"/>
        <v>$'000</v>
      </c>
      <c r="K88" s="165" t="str">
        <f t="shared" si="13"/>
        <v>$'000</v>
      </c>
      <c r="L88" s="165" t="str">
        <f t="shared" si="13"/>
        <v>$'000</v>
      </c>
      <c r="M88" s="165" t="str">
        <f t="shared" si="13"/>
        <v>$'000</v>
      </c>
      <c r="N88" s="46"/>
      <c r="O88" s="46"/>
      <c r="P88" s="269"/>
      <c r="Q88" s="259"/>
      <c r="R88" s="259"/>
      <c r="S88" s="259"/>
      <c r="T88" s="259"/>
      <c r="U88" s="259"/>
    </row>
    <row r="89" spans="1:21" ht="13.5" x14ac:dyDescent="0.35">
      <c r="A89" s="69"/>
      <c r="B89" s="225" t="s">
        <v>236</v>
      </c>
      <c r="C89" s="49"/>
      <c r="D89" s="49"/>
      <c r="E89" s="49"/>
      <c r="F89" s="49"/>
      <c r="G89" s="49"/>
      <c r="H89" s="49"/>
      <c r="I89" s="49"/>
      <c r="J89" s="150"/>
      <c r="K89" s="150"/>
      <c r="L89" s="150"/>
      <c r="M89" s="150"/>
      <c r="N89" s="46"/>
      <c r="O89" s="46"/>
      <c r="P89" s="269"/>
      <c r="Q89" s="259"/>
      <c r="R89" s="259"/>
      <c r="S89" s="259"/>
      <c r="T89" s="259"/>
      <c r="U89" s="259"/>
    </row>
    <row r="90" spans="1:21" ht="13.5" x14ac:dyDescent="0.35">
      <c r="A90" s="69"/>
      <c r="B90" s="68" t="str">
        <f>'Financial Statements'!B94</f>
        <v>Revenue</v>
      </c>
      <c r="C90" s="51"/>
      <c r="D90" s="51"/>
      <c r="E90" s="51"/>
      <c r="F90" s="52"/>
      <c r="G90" s="51"/>
      <c r="H90" s="51"/>
      <c r="I90" s="51"/>
      <c r="J90" s="154" t="s">
        <v>0</v>
      </c>
      <c r="K90" s="154" t="s">
        <v>0</v>
      </c>
      <c r="L90" s="154"/>
      <c r="M90" s="154" t="s">
        <v>0</v>
      </c>
      <c r="N90" s="67"/>
      <c r="O90" s="67"/>
      <c r="P90" s="269"/>
      <c r="Q90" s="259"/>
      <c r="R90" s="259"/>
      <c r="S90" s="259"/>
      <c r="T90" s="259"/>
      <c r="U90" s="259"/>
    </row>
    <row r="91" spans="1:21" ht="13.5" x14ac:dyDescent="0.35">
      <c r="A91" s="69"/>
      <c r="B91" s="53" t="str">
        <f>'Financial Statements'!B95</f>
        <v>Sale of goods</v>
      </c>
      <c r="C91" s="54"/>
      <c r="D91" s="55"/>
      <c r="E91" s="54"/>
      <c r="F91" s="56"/>
      <c r="G91" s="54"/>
      <c r="H91" s="54"/>
      <c r="I91" s="54"/>
      <c r="J91" s="155">
        <f>'Financial Statements'!D95</f>
        <v>0</v>
      </c>
      <c r="K91" s="155">
        <f>'Financial Statements'!E95</f>
        <v>0</v>
      </c>
      <c r="L91" s="155">
        <f>'Financial Statements'!F95</f>
        <v>204135</v>
      </c>
      <c r="M91" s="155">
        <f>'Financial Statements'!G95</f>
        <v>166930</v>
      </c>
      <c r="N91" s="46"/>
      <c r="O91" s="46"/>
      <c r="P91" s="269"/>
      <c r="Q91" s="259"/>
      <c r="R91" s="259"/>
      <c r="S91" s="259"/>
      <c r="T91" s="259"/>
      <c r="U91" s="259"/>
    </row>
    <row r="92" spans="1:21" ht="13.5" x14ac:dyDescent="0.35">
      <c r="A92" s="69"/>
      <c r="B92" s="75" t="str">
        <f>'Financial Statements'!B96</f>
        <v>Revenue from contracts with customers</v>
      </c>
      <c r="C92" s="51"/>
      <c r="D92" s="51"/>
      <c r="E92" s="51"/>
      <c r="F92" s="52"/>
      <c r="G92" s="51"/>
      <c r="H92" s="51"/>
      <c r="I92" s="51"/>
      <c r="J92" s="236">
        <f>'Financial Statements'!D96</f>
        <v>148703</v>
      </c>
      <c r="K92" s="242">
        <f>'Financial Statements'!E96</f>
        <v>196586</v>
      </c>
      <c r="L92" s="236">
        <f>'Financial Statements'!F96</f>
        <v>0</v>
      </c>
      <c r="M92" s="236">
        <f>'Financial Statements'!G96</f>
        <v>0</v>
      </c>
      <c r="N92" s="67"/>
      <c r="O92" s="67"/>
      <c r="P92" s="269"/>
      <c r="Q92" s="259"/>
      <c r="R92" s="259"/>
      <c r="S92" s="259"/>
      <c r="T92" s="259"/>
      <c r="U92" s="259"/>
    </row>
    <row r="93" spans="1:21" ht="13.5" x14ac:dyDescent="0.35">
      <c r="A93" s="69"/>
      <c r="B93" s="53" t="str">
        <f>'Financial Statements'!B97</f>
        <v>Construction services</v>
      </c>
      <c r="C93" s="54"/>
      <c r="D93" s="54"/>
      <c r="E93" s="54"/>
      <c r="F93" s="56"/>
      <c r="G93" s="54"/>
      <c r="H93" s="54"/>
      <c r="I93" s="54"/>
      <c r="J93" s="155">
        <f>'Financial Statements'!D97</f>
        <v>0</v>
      </c>
      <c r="K93" s="155">
        <f>'Financial Statements'!E97</f>
        <v>0</v>
      </c>
      <c r="L93" s="155">
        <f>'Financial Statements'!F97</f>
        <v>17033</v>
      </c>
      <c r="M93" s="155">
        <f>'Financial Statements'!G97</f>
        <v>16251</v>
      </c>
      <c r="N93" s="46"/>
      <c r="O93" s="46"/>
      <c r="P93" s="269"/>
      <c r="Q93" s="259"/>
      <c r="R93" s="259"/>
      <c r="S93" s="259"/>
      <c r="T93" s="259"/>
      <c r="U93" s="259"/>
    </row>
    <row r="94" spans="1:21" ht="13.5" x14ac:dyDescent="0.35">
      <c r="A94" s="69"/>
      <c r="B94" s="75" t="str">
        <f>'Financial Statements'!B98</f>
        <v>Rental Income</v>
      </c>
      <c r="C94" s="51"/>
      <c r="D94" s="51"/>
      <c r="E94" s="51"/>
      <c r="F94" s="52"/>
      <c r="G94" s="51"/>
      <c r="H94" s="51"/>
      <c r="I94" s="51"/>
      <c r="J94" s="236">
        <f>'Financial Statements'!D98</f>
        <v>5422</v>
      </c>
      <c r="K94" s="236">
        <f>'Financial Statements'!E98</f>
        <v>5875</v>
      </c>
      <c r="L94" s="236">
        <f>'Financial Statements'!F98</f>
        <v>5559</v>
      </c>
      <c r="M94" s="242">
        <f>'Financial Statements'!G98</f>
        <v>5275</v>
      </c>
      <c r="N94" s="67"/>
      <c r="O94" s="67"/>
      <c r="P94" s="269"/>
      <c r="Q94" s="259"/>
      <c r="R94" s="259"/>
      <c r="S94" s="259"/>
      <c r="T94" s="259"/>
      <c r="U94" s="259"/>
    </row>
    <row r="95" spans="1:21" ht="13.5" x14ac:dyDescent="0.35">
      <c r="A95" s="69"/>
      <c r="B95" s="53" t="str">
        <f>'Financial Statements'!B99</f>
        <v>Finance Income</v>
      </c>
      <c r="C95" s="54"/>
      <c r="D95" s="55"/>
      <c r="E95" s="54"/>
      <c r="F95" s="56"/>
      <c r="G95" s="54"/>
      <c r="H95" s="54"/>
      <c r="I95" s="54"/>
      <c r="J95" s="155">
        <f>'Financial Statements'!D99</f>
        <v>513</v>
      </c>
      <c r="K95" s="155">
        <f>'Financial Statements'!E99</f>
        <v>681</v>
      </c>
      <c r="L95" s="155">
        <f>'Financial Statements'!F99</f>
        <v>272</v>
      </c>
      <c r="M95" s="155">
        <f>'Financial Statements'!G99</f>
        <v>46</v>
      </c>
      <c r="N95" s="46"/>
      <c r="O95" s="46"/>
      <c r="P95" s="269"/>
      <c r="Q95" s="259"/>
      <c r="R95" s="259"/>
      <c r="S95" s="259"/>
      <c r="T95" s="259"/>
      <c r="U95" s="259"/>
    </row>
    <row r="96" spans="1:21" ht="13.5" x14ac:dyDescent="0.35">
      <c r="A96" s="69"/>
      <c r="B96" s="75" t="str">
        <f>'Financial Statements'!B116</f>
        <v>Profit/(loss) after tax from discontinued operations</v>
      </c>
      <c r="C96" s="51"/>
      <c r="D96" s="51"/>
      <c r="E96" s="51"/>
      <c r="F96" s="52"/>
      <c r="G96" s="51"/>
      <c r="H96" s="51"/>
      <c r="I96" s="51"/>
      <c r="J96" s="236">
        <f>'Financial Statements'!D116</f>
        <v>0</v>
      </c>
      <c r="K96" s="236">
        <f>'Financial Statements'!E116</f>
        <v>0</v>
      </c>
      <c r="L96" s="236">
        <f>'Financial Statements'!F116</f>
        <v>4245</v>
      </c>
      <c r="M96" s="242">
        <f>'Financial Statements'!G116</f>
        <v>-1281</v>
      </c>
      <c r="N96" s="67"/>
      <c r="O96" s="67"/>
      <c r="P96" s="269"/>
      <c r="Q96" s="259"/>
      <c r="R96" s="259"/>
      <c r="S96" s="259"/>
      <c r="T96" s="259"/>
      <c r="U96" s="259"/>
    </row>
    <row r="97" spans="1:21" ht="12.65" customHeight="1" x14ac:dyDescent="0.35">
      <c r="A97" s="46"/>
      <c r="B97" s="83" t="s">
        <v>237</v>
      </c>
      <c r="C97" s="54"/>
      <c r="D97" s="60"/>
      <c r="E97" s="54"/>
      <c r="F97" s="56"/>
      <c r="G97" s="54"/>
      <c r="H97" s="54"/>
      <c r="I97" s="54"/>
      <c r="J97" s="238">
        <f>SUM(J91:J96)</f>
        <v>154638</v>
      </c>
      <c r="K97" s="238">
        <f t="shared" ref="K97:M97" si="14">SUM(K91:K96)</f>
        <v>203142</v>
      </c>
      <c r="L97" s="238">
        <f t="shared" si="14"/>
        <v>231244</v>
      </c>
      <c r="M97" s="238">
        <f t="shared" si="14"/>
        <v>187221</v>
      </c>
      <c r="N97" s="46"/>
      <c r="O97" s="46"/>
      <c r="P97" s="269"/>
      <c r="Q97" s="259"/>
      <c r="R97" s="259"/>
      <c r="S97" s="259"/>
      <c r="T97" s="259"/>
      <c r="U97" s="259"/>
    </row>
    <row r="98" spans="1:21" ht="12.65" customHeight="1" x14ac:dyDescent="0.35">
      <c r="A98" s="46"/>
      <c r="B98" s="234" t="str">
        <f>'Financial Statements'!B102</f>
        <v>Cost of sales and services rendered</v>
      </c>
      <c r="C98" s="242"/>
      <c r="D98" s="242"/>
      <c r="E98" s="242"/>
      <c r="F98" s="242"/>
      <c r="G98" s="242"/>
      <c r="H98" s="242"/>
      <c r="I98" s="242"/>
      <c r="J98" s="206">
        <f>'Financial Statements'!D102</f>
        <v>-111679</v>
      </c>
      <c r="K98" s="206">
        <f>'Financial Statements'!E102</f>
        <v>-143701</v>
      </c>
      <c r="L98" s="206">
        <f>'Financial Statements'!F102</f>
        <v>-164413</v>
      </c>
      <c r="M98" s="206">
        <f>'Financial Statements'!G102</f>
        <v>-160105</v>
      </c>
      <c r="N98" s="46"/>
      <c r="O98" s="46"/>
      <c r="P98" s="269"/>
      <c r="Q98" s="259"/>
      <c r="R98" s="259"/>
      <c r="S98" s="259"/>
      <c r="T98" s="259"/>
      <c r="U98" s="259"/>
    </row>
    <row r="99" spans="1:21" ht="12.65" customHeight="1" x14ac:dyDescent="0.35">
      <c r="A99" s="46"/>
      <c r="B99" s="83" t="str">
        <f>'Financial Statements'!B103</f>
        <v>Gross profit</v>
      </c>
      <c r="C99" s="53"/>
      <c r="D99" s="53"/>
      <c r="E99" s="53"/>
      <c r="F99" s="53"/>
      <c r="G99" s="53"/>
      <c r="H99" s="53"/>
      <c r="I99" s="53"/>
      <c r="J99" s="238">
        <f>SUM(J97:J98)</f>
        <v>42959</v>
      </c>
      <c r="K99" s="238">
        <f t="shared" ref="K99:M99" si="15">SUM(K97:K98)</f>
        <v>59441</v>
      </c>
      <c r="L99" s="238">
        <f t="shared" si="15"/>
        <v>66831</v>
      </c>
      <c r="M99" s="238">
        <f t="shared" si="15"/>
        <v>27116</v>
      </c>
      <c r="N99" s="46"/>
      <c r="O99" s="46"/>
      <c r="P99" s="269"/>
      <c r="Q99" s="259"/>
      <c r="R99" s="259"/>
      <c r="S99" s="259"/>
      <c r="T99" s="259"/>
      <c r="U99" s="259"/>
    </row>
    <row r="100" spans="1:21" ht="13.5" x14ac:dyDescent="0.35">
      <c r="A100" s="46"/>
      <c r="B100" s="213" t="s">
        <v>238</v>
      </c>
      <c r="C100" s="51"/>
      <c r="D100" s="51"/>
      <c r="E100" s="51"/>
      <c r="F100" s="52"/>
      <c r="G100" s="51"/>
      <c r="H100" s="51"/>
      <c r="I100" s="51"/>
      <c r="J100" s="242"/>
      <c r="K100" s="242"/>
      <c r="L100" s="242"/>
      <c r="M100" s="242"/>
      <c r="N100" s="67"/>
      <c r="O100" s="67"/>
      <c r="P100" s="269"/>
      <c r="Q100" s="259"/>
      <c r="R100" s="259"/>
      <c r="S100" s="259"/>
      <c r="T100" s="259"/>
      <c r="U100" s="259"/>
    </row>
    <row r="101" spans="1:21" ht="13.5" x14ac:dyDescent="0.35">
      <c r="A101" s="46"/>
      <c r="B101" s="53" t="str">
        <f>'Financial Statements'!B105</f>
        <v>Impairment of property, plant and equipment</v>
      </c>
      <c r="C101" s="54"/>
      <c r="D101" s="54"/>
      <c r="E101" s="54"/>
      <c r="F101" s="56"/>
      <c r="G101" s="54"/>
      <c r="H101" s="54"/>
      <c r="I101" s="54"/>
      <c r="J101" s="237">
        <f>'Financial Statements'!D105</f>
        <v>-1448</v>
      </c>
      <c r="K101" s="237">
        <f>'Financial Statements'!E105</f>
        <v>0</v>
      </c>
      <c r="L101" s="237">
        <f>'Financial Statements'!F105</f>
        <v>-4500</v>
      </c>
      <c r="M101" s="237">
        <f>'Financial Statements'!G105</f>
        <v>0</v>
      </c>
      <c r="N101" s="46"/>
      <c r="O101" s="43"/>
      <c r="P101" s="269"/>
      <c r="Q101" s="259"/>
      <c r="R101" s="259"/>
      <c r="S101" s="259"/>
      <c r="T101" s="259"/>
      <c r="U101" s="259"/>
    </row>
    <row r="102" spans="1:21" ht="13.5" x14ac:dyDescent="0.35">
      <c r="A102" s="46"/>
      <c r="B102" s="234" t="str">
        <f>'Financial Statements'!B106</f>
        <v>Impairment of investment property</v>
      </c>
      <c r="C102" s="154"/>
      <c r="D102" s="154"/>
      <c r="E102" s="154"/>
      <c r="F102" s="154"/>
      <c r="G102" s="154"/>
      <c r="H102" s="154"/>
      <c r="I102" s="154"/>
      <c r="J102" s="242">
        <f>'Financial Statements'!D106</f>
        <v>1221</v>
      </c>
      <c r="K102" s="242">
        <f>'Financial Statements'!E106</f>
        <v>-1221</v>
      </c>
      <c r="L102" s="242">
        <f>'Financial Statements'!F106</f>
        <v>0</v>
      </c>
      <c r="M102" s="242">
        <f>'Financial Statements'!G106</f>
        <v>0</v>
      </c>
      <c r="N102" s="46"/>
      <c r="O102" s="43"/>
      <c r="P102" s="269"/>
      <c r="Q102" s="259"/>
      <c r="R102" s="259"/>
      <c r="S102" s="259"/>
      <c r="T102" s="259"/>
      <c r="U102" s="259"/>
    </row>
    <row r="103" spans="1:21" ht="13.5" x14ac:dyDescent="0.35">
      <c r="A103" s="46"/>
      <c r="B103" s="57" t="str">
        <f>'Financial Statements'!B109</f>
        <v>Marketing expenses</v>
      </c>
      <c r="C103" s="51"/>
      <c r="D103" s="51"/>
      <c r="E103" s="51"/>
      <c r="F103" s="52"/>
      <c r="G103" s="51"/>
      <c r="H103" s="51"/>
      <c r="I103" s="51"/>
      <c r="J103" s="237">
        <f>'Financial Statements'!D109</f>
        <v>-623</v>
      </c>
      <c r="K103" s="237">
        <f>'Financial Statements'!E109</f>
        <v>-628</v>
      </c>
      <c r="L103" s="237">
        <f>'Financial Statements'!F109</f>
        <v>-613</v>
      </c>
      <c r="M103" s="237">
        <f>'Financial Statements'!G109</f>
        <v>-563</v>
      </c>
      <c r="N103" s="46"/>
      <c r="O103" s="43"/>
      <c r="P103" s="269"/>
      <c r="Q103" s="259"/>
      <c r="R103" s="259"/>
      <c r="S103" s="259"/>
      <c r="T103" s="259"/>
      <c r="U103" s="259"/>
    </row>
    <row r="104" spans="1:21" ht="13.5" x14ac:dyDescent="0.35">
      <c r="A104" s="46"/>
      <c r="B104" s="234" t="str">
        <f>'Financial Statements'!B110</f>
        <v>Administrative expenses</v>
      </c>
      <c r="C104" s="54"/>
      <c r="D104" s="55"/>
      <c r="E104" s="54"/>
      <c r="F104" s="56"/>
      <c r="G104" s="54"/>
      <c r="H104" s="54"/>
      <c r="I104" s="54"/>
      <c r="J104" s="242">
        <f>'Financial Statements'!D110</f>
        <v>-11607</v>
      </c>
      <c r="K104" s="242">
        <f>'Financial Statements'!E110</f>
        <v>-19198</v>
      </c>
      <c r="L104" s="242">
        <f>'Financial Statements'!F110</f>
        <v>-21374</v>
      </c>
      <c r="M104" s="242">
        <f>'Financial Statements'!G110</f>
        <v>-12098</v>
      </c>
      <c r="N104" s="46"/>
      <c r="O104" s="43"/>
      <c r="P104" s="269"/>
      <c r="Q104" s="259"/>
      <c r="R104" s="259"/>
      <c r="S104" s="259"/>
      <c r="T104" s="259"/>
      <c r="U104" s="259"/>
    </row>
    <row r="105" spans="1:21" ht="13.5" x14ac:dyDescent="0.35">
      <c r="A105" s="46"/>
      <c r="B105" s="235" t="s">
        <v>239</v>
      </c>
      <c r="C105" s="51"/>
      <c r="D105" s="51"/>
      <c r="E105" s="51"/>
      <c r="F105" s="52"/>
      <c r="G105" s="51"/>
      <c r="H105" s="51"/>
      <c r="I105" s="51"/>
      <c r="J105" s="238">
        <f>SUM(J101:J104)</f>
        <v>-12457</v>
      </c>
      <c r="K105" s="238">
        <f t="shared" ref="K105:M105" si="16">SUM(K101:K104)</f>
        <v>-21047</v>
      </c>
      <c r="L105" s="238">
        <f t="shared" si="16"/>
        <v>-26487</v>
      </c>
      <c r="M105" s="238">
        <f t="shared" si="16"/>
        <v>-12661</v>
      </c>
      <c r="N105" s="46"/>
      <c r="O105" s="43"/>
      <c r="P105" s="269"/>
      <c r="Q105" s="259"/>
      <c r="R105" s="259"/>
      <c r="S105" s="259"/>
      <c r="T105" s="259"/>
      <c r="U105" s="259"/>
    </row>
    <row r="106" spans="1:21" ht="13.5" x14ac:dyDescent="0.35">
      <c r="A106" s="46"/>
      <c r="B106" s="300" t="str">
        <f>'Financial Statements'!B111</f>
        <v>Profit before tax finance costs</v>
      </c>
      <c r="C106" s="234"/>
      <c r="D106" s="234"/>
      <c r="E106" s="234"/>
      <c r="F106" s="234"/>
      <c r="G106" s="234"/>
      <c r="H106" s="234"/>
      <c r="I106" s="234"/>
      <c r="J106" s="206">
        <f>J99+J105</f>
        <v>30502</v>
      </c>
      <c r="K106" s="206">
        <f t="shared" ref="K106:M106" si="17">K99+K105</f>
        <v>38394</v>
      </c>
      <c r="L106" s="206">
        <f t="shared" si="17"/>
        <v>40344</v>
      </c>
      <c r="M106" s="206">
        <f t="shared" si="17"/>
        <v>14455</v>
      </c>
      <c r="N106" s="46"/>
      <c r="O106" s="43"/>
      <c r="P106" s="269"/>
      <c r="Q106" s="259"/>
      <c r="R106" s="259"/>
      <c r="S106" s="259"/>
      <c r="T106" s="259"/>
      <c r="U106" s="259"/>
    </row>
    <row r="107" spans="1:21" ht="13.5" x14ac:dyDescent="0.35">
      <c r="A107" s="46"/>
      <c r="B107" s="235" t="s">
        <v>240</v>
      </c>
      <c r="C107" s="54"/>
      <c r="D107" s="55"/>
      <c r="E107" s="54"/>
      <c r="F107" s="56"/>
      <c r="G107" s="54"/>
      <c r="H107" s="54"/>
      <c r="I107" s="54"/>
      <c r="J107" s="237"/>
      <c r="K107" s="237"/>
      <c r="L107" s="237"/>
      <c r="M107" s="237"/>
      <c r="N107" s="46"/>
      <c r="O107" s="43"/>
      <c r="P107" s="269"/>
      <c r="Q107" s="259"/>
      <c r="R107" s="259"/>
      <c r="S107" s="259"/>
      <c r="T107" s="259"/>
      <c r="U107" s="259"/>
    </row>
    <row r="108" spans="1:21" ht="13.5" x14ac:dyDescent="0.35">
      <c r="A108" s="46"/>
      <c r="B108" s="75" t="s">
        <v>252</v>
      </c>
      <c r="C108" s="51"/>
      <c r="D108" s="51"/>
      <c r="E108" s="51"/>
      <c r="F108" s="52"/>
      <c r="G108" s="51"/>
      <c r="H108" s="51"/>
      <c r="I108" s="51"/>
      <c r="J108" s="242">
        <f>'Financial Statements'!D114</f>
        <v>-11377</v>
      </c>
      <c r="K108" s="242">
        <f>'Financial Statements'!E114</f>
        <v>-10868</v>
      </c>
      <c r="L108" s="242">
        <f>'Financial Statements'!F114</f>
        <v>-10349</v>
      </c>
      <c r="M108" s="242">
        <f>'Financial Statements'!G114</f>
        <v>-3057</v>
      </c>
      <c r="N108" s="46"/>
      <c r="O108" s="43"/>
      <c r="P108" s="269"/>
      <c r="Q108" s="259"/>
      <c r="R108" s="259"/>
      <c r="S108" s="259"/>
      <c r="T108" s="259"/>
      <c r="U108" s="259"/>
    </row>
    <row r="109" spans="1:21" ht="13.5" x14ac:dyDescent="0.35">
      <c r="A109" s="46"/>
      <c r="B109" s="235" t="s">
        <v>240</v>
      </c>
      <c r="C109" s="241"/>
      <c r="D109" s="241"/>
      <c r="E109" s="241"/>
      <c r="F109" s="241"/>
      <c r="G109" s="241"/>
      <c r="H109" s="241"/>
      <c r="I109" s="241"/>
      <c r="J109" s="237">
        <f>--J127</f>
        <v>-2408.4</v>
      </c>
      <c r="K109" s="237">
        <f t="shared" ref="K109:M109" si="18">--K127</f>
        <v>-52.199999999999996</v>
      </c>
      <c r="L109" s="237">
        <f t="shared" si="18"/>
        <v>550.5</v>
      </c>
      <c r="M109" s="237">
        <f t="shared" si="18"/>
        <v>1155.5999999999999</v>
      </c>
      <c r="N109" s="46"/>
      <c r="O109" s="43"/>
      <c r="P109" s="269"/>
      <c r="Q109" s="259"/>
      <c r="R109" s="259"/>
      <c r="S109" s="259"/>
      <c r="T109" s="259"/>
      <c r="U109" s="259"/>
    </row>
    <row r="110" spans="1:21" ht="13.5" x14ac:dyDescent="0.35">
      <c r="A110" s="46"/>
      <c r="B110" s="82" t="s">
        <v>241</v>
      </c>
      <c r="C110" s="51"/>
      <c r="D110" s="51"/>
      <c r="E110" s="51"/>
      <c r="F110" s="52"/>
      <c r="G110" s="51"/>
      <c r="H110" s="51"/>
      <c r="I110" s="51"/>
      <c r="J110" s="206">
        <f>SUM(J108:J109)</f>
        <v>-13785.4</v>
      </c>
      <c r="K110" s="206">
        <f t="shared" ref="K110:M110" si="19">SUM(K108:K109)</f>
        <v>-10920.2</v>
      </c>
      <c r="L110" s="206">
        <f t="shared" si="19"/>
        <v>-9798.5</v>
      </c>
      <c r="M110" s="206">
        <f t="shared" si="19"/>
        <v>-1901.4</v>
      </c>
      <c r="N110" s="46"/>
      <c r="O110" s="43"/>
      <c r="P110" s="269"/>
      <c r="Q110" s="259"/>
      <c r="R110" s="259"/>
      <c r="S110" s="259"/>
      <c r="T110" s="259"/>
      <c r="U110" s="259"/>
    </row>
    <row r="111" spans="1:21" ht="13.5" x14ac:dyDescent="0.35">
      <c r="A111" s="46"/>
      <c r="B111" s="225" t="s">
        <v>242</v>
      </c>
      <c r="C111" s="54"/>
      <c r="D111" s="55"/>
      <c r="E111" s="54"/>
      <c r="F111" s="56"/>
      <c r="G111" s="54"/>
      <c r="H111" s="54"/>
      <c r="I111" s="54"/>
      <c r="J111" s="237"/>
      <c r="K111" s="237"/>
      <c r="L111" s="237"/>
      <c r="M111" s="237"/>
      <c r="N111" s="46"/>
      <c r="O111" s="46"/>
      <c r="P111" s="269"/>
      <c r="Q111" s="259"/>
      <c r="R111" s="259"/>
      <c r="S111" s="259"/>
      <c r="T111" s="259"/>
      <c r="U111" s="259"/>
    </row>
    <row r="112" spans="1:21" ht="13.5" x14ac:dyDescent="0.35">
      <c r="A112" s="46"/>
      <c r="B112" s="75" t="str">
        <f>'Financial Statements'!B120</f>
        <v>Income tax on items of other comprehensive income</v>
      </c>
      <c r="C112" s="51"/>
      <c r="D112" s="51"/>
      <c r="E112" s="51"/>
      <c r="F112" s="52"/>
      <c r="G112" s="51"/>
      <c r="H112" s="51"/>
      <c r="I112" s="51"/>
      <c r="J112" s="242">
        <f>'Financial Statements'!D120</f>
        <v>0</v>
      </c>
      <c r="K112" s="242">
        <f>'Financial Statements'!E120</f>
        <v>0</v>
      </c>
      <c r="L112" s="242">
        <f>'Financial Statements'!F120</f>
        <v>-209</v>
      </c>
      <c r="M112" s="242">
        <f>'Financial Statements'!G120</f>
        <v>-732</v>
      </c>
      <c r="N112" s="46"/>
      <c r="O112" s="46"/>
      <c r="P112" s="269"/>
      <c r="Q112" s="259"/>
      <c r="R112" s="259"/>
      <c r="S112" s="259"/>
      <c r="T112" s="259"/>
      <c r="U112" s="259"/>
    </row>
    <row r="113" spans="1:21" ht="13.5" x14ac:dyDescent="0.35">
      <c r="A113" s="46"/>
      <c r="B113" s="57" t="str">
        <f>'Financial Statements'!B122</f>
        <v>Foreign currency translation gains/(losses) attributable to parent</v>
      </c>
      <c r="C113" s="54"/>
      <c r="D113" s="54"/>
      <c r="E113" s="54"/>
      <c r="F113" s="56"/>
      <c r="G113" s="54"/>
      <c r="H113" s="54"/>
      <c r="I113" s="54"/>
      <c r="J113" s="237">
        <f>'Financial Statements'!D122</f>
        <v>420</v>
      </c>
      <c r="K113" s="237">
        <f>'Financial Statements'!E122</f>
        <v>631</v>
      </c>
      <c r="L113" s="237">
        <f>'Financial Statements'!F122</f>
        <v>711</v>
      </c>
      <c r="M113" s="237">
        <f>'Financial Statements'!G122</f>
        <v>-98</v>
      </c>
      <c r="N113" s="46"/>
      <c r="O113" s="46"/>
      <c r="P113" s="269"/>
      <c r="Q113" s="259"/>
      <c r="R113" s="259"/>
      <c r="S113" s="259"/>
      <c r="T113" s="259"/>
      <c r="U113" s="259"/>
    </row>
    <row r="114" spans="1:21" ht="13.5" x14ac:dyDescent="0.35">
      <c r="A114" s="46"/>
      <c r="B114" s="75" t="str">
        <f>'Financial Statements'!B125</f>
        <v>Foreign currency translation gain attributable to non-controlling interest</v>
      </c>
      <c r="C114" s="51"/>
      <c r="D114" s="51"/>
      <c r="E114" s="51"/>
      <c r="F114" s="52"/>
      <c r="G114" s="51"/>
      <c r="H114" s="51"/>
      <c r="I114" s="51"/>
      <c r="J114" s="242">
        <f>'Financial Statements'!D125</f>
        <v>58</v>
      </c>
      <c r="K114" s="242">
        <f>'Financial Statements'!E125</f>
        <v>92</v>
      </c>
      <c r="L114" s="242">
        <f>'Financial Statements'!F125</f>
        <v>144</v>
      </c>
      <c r="M114" s="242">
        <f>'Financial Statements'!G125</f>
        <v>-20</v>
      </c>
      <c r="N114" s="67"/>
      <c r="O114" s="67"/>
      <c r="P114" s="269"/>
      <c r="Q114" s="259"/>
      <c r="R114" s="259"/>
      <c r="S114" s="259"/>
      <c r="T114" s="259"/>
      <c r="U114" s="259"/>
    </row>
    <row r="115" spans="1:21" ht="13.5" x14ac:dyDescent="0.35">
      <c r="A115" s="46"/>
      <c r="B115" s="235" t="s">
        <v>243</v>
      </c>
      <c r="C115" s="54"/>
      <c r="D115" s="55"/>
      <c r="E115" s="54"/>
      <c r="F115" s="56"/>
      <c r="G115" s="54"/>
      <c r="H115" s="54"/>
      <c r="I115" s="54"/>
      <c r="J115" s="243">
        <f>SUM(J112:J114)</f>
        <v>478</v>
      </c>
      <c r="K115" s="243">
        <f t="shared" ref="K115:M115" si="20">SUM(K112:K114)</f>
        <v>723</v>
      </c>
      <c r="L115" s="243">
        <f t="shared" si="20"/>
        <v>646</v>
      </c>
      <c r="M115" s="243">
        <f t="shared" si="20"/>
        <v>-850</v>
      </c>
      <c r="N115" s="46"/>
      <c r="O115" s="46"/>
      <c r="P115" s="269"/>
      <c r="Q115" s="259"/>
      <c r="R115" s="259"/>
      <c r="S115" s="259"/>
      <c r="T115" s="259"/>
      <c r="U115" s="259"/>
    </row>
    <row r="116" spans="1:21" ht="13.5" x14ac:dyDescent="0.35">
      <c r="A116" s="46"/>
      <c r="B116" s="82" t="s">
        <v>244</v>
      </c>
      <c r="C116" s="51"/>
      <c r="D116" s="51"/>
      <c r="E116" s="51"/>
      <c r="F116" s="52"/>
      <c r="G116" s="51"/>
      <c r="H116" s="51"/>
      <c r="I116" s="51"/>
      <c r="J116" s="242">
        <f>J99+J105+J108+J109+J115</f>
        <v>17194.599999999999</v>
      </c>
      <c r="K116" s="242">
        <f t="shared" ref="K116:M116" si="21">K99+K105+K108+K109+K115</f>
        <v>28196.799999999999</v>
      </c>
      <c r="L116" s="242">
        <f t="shared" si="21"/>
        <v>31191.5</v>
      </c>
      <c r="M116" s="242">
        <f t="shared" si="21"/>
        <v>11703.6</v>
      </c>
      <c r="N116" s="46"/>
      <c r="O116" s="43"/>
      <c r="P116" s="269"/>
      <c r="Q116" s="259"/>
      <c r="R116" s="259"/>
      <c r="S116" s="259"/>
      <c r="T116" s="259"/>
      <c r="U116" s="259"/>
    </row>
    <row r="117" spans="1:21" ht="13.5" x14ac:dyDescent="0.35">
      <c r="A117" s="69"/>
      <c r="B117" s="225" t="s">
        <v>247</v>
      </c>
      <c r="C117" s="54"/>
      <c r="D117" s="62"/>
      <c r="E117" s="54"/>
      <c r="F117" s="56"/>
      <c r="G117" s="54"/>
      <c r="H117" s="54"/>
      <c r="I117" s="54"/>
      <c r="J117" s="237"/>
      <c r="K117" s="237"/>
      <c r="L117" s="237"/>
      <c r="M117" s="237"/>
      <c r="N117" s="46"/>
      <c r="O117" s="43"/>
      <c r="P117" s="269"/>
      <c r="Q117" s="259"/>
      <c r="R117" s="259"/>
      <c r="S117" s="259"/>
      <c r="T117" s="259"/>
      <c r="U117" s="259"/>
    </row>
    <row r="118" spans="1:21" ht="13.5" x14ac:dyDescent="0.35">
      <c r="A118" s="69"/>
      <c r="B118" s="75" t="s">
        <v>253</v>
      </c>
      <c r="C118" s="204"/>
      <c r="D118" s="204"/>
      <c r="E118" s="204"/>
      <c r="F118" s="204"/>
      <c r="G118" s="204"/>
      <c r="H118" s="204"/>
      <c r="I118" s="204"/>
      <c r="J118" s="224">
        <v>0</v>
      </c>
      <c r="K118" s="224">
        <v>0</v>
      </c>
      <c r="L118" s="224">
        <v>0</v>
      </c>
      <c r="M118" s="224">
        <v>0</v>
      </c>
      <c r="N118" s="46"/>
      <c r="O118" s="43"/>
      <c r="P118" s="269"/>
      <c r="Q118" s="259"/>
      <c r="R118" s="259"/>
      <c r="S118" s="259"/>
      <c r="T118" s="259"/>
      <c r="U118" s="259"/>
    </row>
    <row r="119" spans="1:21" ht="13.5" x14ac:dyDescent="0.35">
      <c r="A119" s="69"/>
      <c r="B119" s="83" t="s">
        <v>246</v>
      </c>
      <c r="C119" s="49"/>
      <c r="D119" s="49"/>
      <c r="E119" s="49"/>
      <c r="F119" s="49"/>
      <c r="G119" s="49"/>
      <c r="H119" s="49"/>
      <c r="I119" s="49"/>
      <c r="J119" s="204">
        <f>SUM(J118:J118)</f>
        <v>0</v>
      </c>
      <c r="K119" s="204">
        <f>SUM(K118:K118)</f>
        <v>0</v>
      </c>
      <c r="L119" s="204">
        <f>SUM(L118:L118)</f>
        <v>0</v>
      </c>
      <c r="M119" s="204">
        <f>SUM(M118:M118)</f>
        <v>0</v>
      </c>
      <c r="N119" s="46"/>
      <c r="O119" s="43"/>
      <c r="P119" s="269"/>
      <c r="Q119" s="259"/>
      <c r="R119" s="259"/>
      <c r="S119" s="259"/>
      <c r="T119" s="259"/>
      <c r="U119" s="259"/>
    </row>
    <row r="120" spans="1:21" ht="13.5" x14ac:dyDescent="0.35">
      <c r="A120" s="69"/>
      <c r="B120" s="213" t="s">
        <v>245</v>
      </c>
      <c r="C120" s="51"/>
      <c r="D120" s="51"/>
      <c r="E120" s="51"/>
      <c r="F120" s="52"/>
      <c r="G120" s="51"/>
      <c r="H120" s="51"/>
      <c r="I120" s="51"/>
      <c r="J120" s="154"/>
      <c r="K120" s="270"/>
      <c r="L120" s="270"/>
      <c r="M120" s="270"/>
      <c r="N120" s="46"/>
      <c r="O120" s="43"/>
      <c r="P120" s="269"/>
      <c r="Q120" s="259"/>
      <c r="R120" s="259"/>
      <c r="S120" s="259"/>
      <c r="T120" s="259"/>
      <c r="U120" s="259"/>
    </row>
    <row r="121" spans="1:21" ht="13.5" x14ac:dyDescent="0.35">
      <c r="A121" s="69"/>
      <c r="B121" s="299" t="str">
        <f>'Financial Statements'!B100</f>
        <v>Distribution from managed funds</v>
      </c>
      <c r="C121" s="239"/>
      <c r="D121" s="239"/>
      <c r="E121" s="239"/>
      <c r="F121" s="240"/>
      <c r="G121" s="239"/>
      <c r="H121" s="239"/>
      <c r="I121" s="239"/>
      <c r="J121" s="237">
        <f>'Financial Statements'!D100</f>
        <v>935</v>
      </c>
      <c r="K121" s="237">
        <f>'Financial Statements'!E100</f>
        <v>481</v>
      </c>
      <c r="L121" s="237">
        <f>'Financial Statements'!F100</f>
        <v>37</v>
      </c>
      <c r="M121" s="237">
        <f>'Financial Statements'!G100</f>
        <v>0</v>
      </c>
      <c r="N121" s="46"/>
      <c r="O121" s="43"/>
      <c r="P121" s="269"/>
      <c r="Q121" s="259"/>
      <c r="R121" s="259"/>
      <c r="S121" s="259"/>
      <c r="T121" s="259"/>
      <c r="U121" s="259"/>
    </row>
    <row r="122" spans="1:21" ht="13.5" x14ac:dyDescent="0.35">
      <c r="A122" s="69"/>
      <c r="B122" s="75" t="str">
        <f>'Financial Statements'!B107</f>
        <v>Share of profit of assosiate</v>
      </c>
      <c r="C122" s="54"/>
      <c r="D122" s="55"/>
      <c r="E122" s="54"/>
      <c r="F122" s="56"/>
      <c r="G122" s="54"/>
      <c r="H122" s="54"/>
      <c r="I122" s="54"/>
      <c r="J122" s="224">
        <f>'Financial Statements'!D107</f>
        <v>11</v>
      </c>
      <c r="K122" s="224">
        <f>'Financial Statements'!E107</f>
        <v>0</v>
      </c>
      <c r="L122" s="224">
        <f>'Financial Statements'!F107</f>
        <v>0</v>
      </c>
      <c r="M122" s="224">
        <f>'Financial Statements'!G107</f>
        <v>0</v>
      </c>
      <c r="N122" s="46"/>
      <c r="O122" s="43"/>
      <c r="P122" s="269"/>
      <c r="Q122" s="259"/>
      <c r="R122" s="259"/>
      <c r="S122" s="259"/>
      <c r="T122" s="259"/>
      <c r="U122" s="259"/>
    </row>
    <row r="123" spans="1:21" ht="13.5" x14ac:dyDescent="0.35">
      <c r="A123" s="69"/>
      <c r="B123" s="299" t="str">
        <f>'Financial Statements'!B108</f>
        <v>Other (losses)income</v>
      </c>
      <c r="C123" s="51"/>
      <c r="D123" s="51"/>
      <c r="E123" s="51"/>
      <c r="F123" s="52"/>
      <c r="G123" s="51"/>
      <c r="H123" s="51"/>
      <c r="I123" s="51"/>
      <c r="J123" s="237">
        <f>'Financial Statements'!D108</f>
        <v>9722</v>
      </c>
      <c r="K123" s="237">
        <f>'Financial Statements'!E108</f>
        <v>2126</v>
      </c>
      <c r="L123" s="237">
        <f>'Financial Statements'!F108</f>
        <v>240</v>
      </c>
      <c r="M123" s="237">
        <f>'Financial Statements'!G108</f>
        <v>-992</v>
      </c>
      <c r="N123" s="46"/>
      <c r="O123" s="43"/>
      <c r="P123" s="269"/>
      <c r="Q123" s="259"/>
      <c r="R123" s="259"/>
      <c r="S123" s="259"/>
      <c r="T123" s="259"/>
      <c r="U123" s="259"/>
    </row>
    <row r="124" spans="1:21" ht="13.5" x14ac:dyDescent="0.35">
      <c r="A124" s="69"/>
      <c r="B124" s="75" t="str">
        <f>'Financial Statements'!B112</f>
        <v>Finance costs</v>
      </c>
      <c r="C124" s="49"/>
      <c r="D124" s="49"/>
      <c r="E124" s="49"/>
      <c r="F124" s="49"/>
      <c r="G124" s="49"/>
      <c r="H124" s="49"/>
      <c r="I124" s="49"/>
      <c r="J124" s="224">
        <f>'Financial Statements'!D112</f>
        <v>-2640</v>
      </c>
      <c r="K124" s="224">
        <f>'Financial Statements'!E112</f>
        <v>-2433</v>
      </c>
      <c r="L124" s="224">
        <f>'Financial Statements'!F112</f>
        <v>-2112</v>
      </c>
      <c r="M124" s="224">
        <f>'Financial Statements'!G112</f>
        <v>-2860</v>
      </c>
      <c r="N124" s="46"/>
      <c r="O124" s="43"/>
      <c r="P124" s="269"/>
      <c r="Q124" s="259"/>
      <c r="R124" s="259"/>
      <c r="S124" s="259"/>
      <c r="T124" s="259"/>
      <c r="U124" s="259"/>
    </row>
    <row r="125" spans="1:21" ht="13.5" x14ac:dyDescent="0.35">
      <c r="A125" s="69"/>
      <c r="B125" s="83" t="s">
        <v>248</v>
      </c>
      <c r="C125" s="51"/>
      <c r="D125" s="51"/>
      <c r="E125" s="51"/>
      <c r="F125" s="52"/>
      <c r="G125" s="51"/>
      <c r="H125" s="51"/>
      <c r="I125" s="51"/>
      <c r="J125" s="238">
        <f>SUM(J121:J124)</f>
        <v>8028</v>
      </c>
      <c r="K125" s="238">
        <f t="shared" ref="K125:M125" si="22">SUM(K121:K124)</f>
        <v>174</v>
      </c>
      <c r="L125" s="238">
        <f t="shared" si="22"/>
        <v>-1835</v>
      </c>
      <c r="M125" s="238">
        <f t="shared" si="22"/>
        <v>-3852</v>
      </c>
      <c r="N125" s="46"/>
      <c r="O125" s="43"/>
      <c r="P125" s="269"/>
      <c r="Q125" s="259"/>
      <c r="R125" s="259"/>
      <c r="S125" s="259"/>
      <c r="T125" s="259"/>
      <c r="U125" s="259"/>
    </row>
    <row r="126" spans="1:21" ht="13.5" x14ac:dyDescent="0.35">
      <c r="A126" s="61"/>
      <c r="B126" s="82" t="s">
        <v>249</v>
      </c>
      <c r="C126" s="54"/>
      <c r="D126" s="55"/>
      <c r="E126" s="54"/>
      <c r="F126" s="56"/>
      <c r="G126" s="54"/>
      <c r="H126" s="54"/>
      <c r="I126" s="54"/>
      <c r="J126" s="224">
        <f>SUM(J119+J125)</f>
        <v>8028</v>
      </c>
      <c r="K126" s="224">
        <f t="shared" ref="K126:M126" si="23">SUM(K119+K125)</f>
        <v>174</v>
      </c>
      <c r="L126" s="224">
        <f t="shared" si="23"/>
        <v>-1835</v>
      </c>
      <c r="M126" s="224">
        <f t="shared" si="23"/>
        <v>-3852</v>
      </c>
      <c r="N126" s="46"/>
      <c r="O126" s="43"/>
      <c r="P126" s="269"/>
      <c r="Q126" s="259"/>
      <c r="R126" s="259"/>
      <c r="S126" s="259"/>
      <c r="T126" s="259"/>
      <c r="U126" s="259"/>
    </row>
    <row r="127" spans="1:21" ht="13.5" x14ac:dyDescent="0.35">
      <c r="A127" s="61"/>
      <c r="B127" s="83" t="s">
        <v>240</v>
      </c>
      <c r="C127" s="51"/>
      <c r="D127" s="51"/>
      <c r="E127" s="51"/>
      <c r="F127" s="52"/>
      <c r="G127" s="51"/>
      <c r="H127" s="51"/>
      <c r="I127" s="51"/>
      <c r="J127" s="237">
        <f>SUM(-J126*J149)</f>
        <v>-2408.4</v>
      </c>
      <c r="K127" s="237">
        <f>SUM(-K126*K149)</f>
        <v>-52.199999999999996</v>
      </c>
      <c r="L127" s="237">
        <f>SUM(-L126*L149)</f>
        <v>550.5</v>
      </c>
      <c r="M127" s="237">
        <f>SUM(-M126*M149)</f>
        <v>1155.5999999999999</v>
      </c>
      <c r="N127" s="46"/>
      <c r="O127" s="43"/>
      <c r="P127" s="269"/>
      <c r="Q127" s="259"/>
      <c r="R127" s="259"/>
      <c r="S127" s="259"/>
      <c r="T127" s="259"/>
      <c r="U127" s="259"/>
    </row>
    <row r="128" spans="1:21" ht="13.5" x14ac:dyDescent="0.35">
      <c r="A128" s="61"/>
      <c r="B128" s="213" t="s">
        <v>250</v>
      </c>
      <c r="C128" s="54"/>
      <c r="D128" s="54"/>
      <c r="E128" s="54"/>
      <c r="F128" s="56"/>
      <c r="G128" s="54"/>
      <c r="H128" s="54"/>
      <c r="I128" s="54"/>
      <c r="J128" s="75"/>
      <c r="K128" s="213"/>
      <c r="L128" s="213"/>
      <c r="M128" s="213"/>
      <c r="N128" s="46"/>
      <c r="O128" s="43"/>
      <c r="P128" s="269"/>
      <c r="Q128" s="259"/>
      <c r="R128" s="259"/>
      <c r="S128" s="259"/>
      <c r="T128" s="259"/>
      <c r="U128" s="259"/>
    </row>
    <row r="129" spans="1:21" ht="13.5" x14ac:dyDescent="0.35">
      <c r="A129" s="61"/>
      <c r="B129" s="53" t="str">
        <f>'Financial Statements'!B119</f>
        <v>Net fair value gains on available-for-sale financial assets</v>
      </c>
      <c r="C129" s="51"/>
      <c r="D129" s="51"/>
      <c r="E129" s="51"/>
      <c r="F129" s="52"/>
      <c r="G129" s="51"/>
      <c r="H129" s="51"/>
      <c r="I129" s="51"/>
      <c r="J129" s="155">
        <f>'Financial Statements'!D119</f>
        <v>0</v>
      </c>
      <c r="K129" s="155">
        <f>'Financial Statements'!E119</f>
        <v>0</v>
      </c>
      <c r="L129" s="155">
        <f>'Financial Statements'!F119</f>
        <v>620</v>
      </c>
      <c r="M129" s="155">
        <f>'Financial Statements'!G119</f>
        <v>2152</v>
      </c>
      <c r="N129" s="46"/>
      <c r="O129" s="46"/>
      <c r="P129" s="269"/>
      <c r="Q129" s="259"/>
      <c r="R129" s="259"/>
      <c r="S129" s="259"/>
      <c r="T129" s="259"/>
      <c r="U129" s="259"/>
    </row>
    <row r="130" spans="1:21" ht="13.5" x14ac:dyDescent="0.35">
      <c r="A130" s="61"/>
      <c r="B130" s="75" t="str">
        <f>'Financial Statements'!B124</f>
        <v xml:space="preserve">Net fair value gains on available-for-sale financial assets attributable to non-controlling interest </v>
      </c>
      <c r="C130" s="49"/>
      <c r="D130" s="49"/>
      <c r="E130" s="49"/>
      <c r="F130" s="49"/>
      <c r="G130" s="49"/>
      <c r="H130" s="49"/>
      <c r="I130" s="49"/>
      <c r="J130" s="224">
        <f>'Financial Statements'!D124</f>
        <v>0</v>
      </c>
      <c r="K130" s="224">
        <f>'Financial Statements'!E124</f>
        <v>0</v>
      </c>
      <c r="L130" s="224">
        <f>'Financial Statements'!F124</f>
        <v>78</v>
      </c>
      <c r="M130" s="224">
        <f>'Financial Statements'!G124</f>
        <v>288</v>
      </c>
      <c r="N130" s="46"/>
      <c r="O130" s="46"/>
      <c r="P130" s="269"/>
      <c r="Q130" s="259"/>
      <c r="R130" s="259"/>
      <c r="S130" s="259"/>
      <c r="T130" s="259"/>
      <c r="U130" s="259"/>
    </row>
    <row r="131" spans="1:21" ht="13.5" x14ac:dyDescent="0.35">
      <c r="A131" s="61"/>
      <c r="B131" s="53" t="str">
        <f>'Financial Statements'!B126</f>
        <v>Other comprehensive income for the period</v>
      </c>
      <c r="C131" s="51"/>
      <c r="D131" s="51"/>
      <c r="E131" s="51"/>
      <c r="F131" s="52"/>
      <c r="G131" s="51"/>
      <c r="H131" s="51"/>
      <c r="I131" s="51"/>
      <c r="J131" s="237"/>
      <c r="K131" s="237"/>
      <c r="L131" s="237"/>
      <c r="M131" s="237"/>
      <c r="N131" s="46"/>
      <c r="O131" s="46"/>
      <c r="P131" s="269"/>
      <c r="Q131" s="259"/>
      <c r="R131" s="259"/>
      <c r="S131" s="259"/>
      <c r="T131" s="259"/>
      <c r="U131" s="259"/>
    </row>
    <row r="132" spans="1:21" ht="13.5" x14ac:dyDescent="0.35">
      <c r="A132" s="61"/>
      <c r="B132" s="82" t="s">
        <v>210</v>
      </c>
      <c r="C132" s="54"/>
      <c r="D132" s="55"/>
      <c r="E132" s="54"/>
      <c r="F132" s="56"/>
      <c r="G132" s="54"/>
      <c r="H132" s="54"/>
      <c r="I132" s="54"/>
      <c r="J132" s="224">
        <f>SUM(J129:J131)</f>
        <v>0</v>
      </c>
      <c r="K132" s="224">
        <f>SUM(K129:K131)</f>
        <v>0</v>
      </c>
      <c r="L132" s="224">
        <f>SUM(L129:L131)</f>
        <v>698</v>
      </c>
      <c r="M132" s="224">
        <f>SUM(M129:M131)</f>
        <v>2440</v>
      </c>
      <c r="N132" s="46"/>
      <c r="O132" s="46"/>
      <c r="P132" s="269"/>
      <c r="Q132" s="259"/>
      <c r="R132" s="259"/>
      <c r="S132" s="259"/>
      <c r="T132" s="259"/>
      <c r="U132" s="259"/>
    </row>
    <row r="133" spans="1:21" ht="13.5" x14ac:dyDescent="0.35">
      <c r="A133" s="61"/>
      <c r="B133" s="83" t="s">
        <v>251</v>
      </c>
      <c r="C133" s="51"/>
      <c r="D133" s="51"/>
      <c r="E133" s="51"/>
      <c r="F133" s="52"/>
      <c r="G133" s="51"/>
      <c r="H133" s="51"/>
      <c r="I133" s="51"/>
      <c r="J133" s="237">
        <f>J126-J127+J132</f>
        <v>10436.4</v>
      </c>
      <c r="K133" s="237">
        <f>K126-K127+K132</f>
        <v>226.2</v>
      </c>
      <c r="L133" s="237">
        <f>L126-L127+L132</f>
        <v>-1687.5</v>
      </c>
      <c r="M133" s="237">
        <f>M126-M127+M132</f>
        <v>-2567.6000000000004</v>
      </c>
      <c r="N133" s="46"/>
      <c r="O133" s="46"/>
      <c r="P133" s="269"/>
      <c r="Q133" s="259"/>
      <c r="R133" s="259"/>
      <c r="S133" s="259"/>
      <c r="T133" s="259"/>
      <c r="U133" s="259"/>
    </row>
    <row r="134" spans="1:21" ht="14" thickBot="1" x14ac:dyDescent="0.4">
      <c r="A134" s="61"/>
      <c r="B134" s="82" t="str">
        <f>'Financial Statements'!B127</f>
        <v>Total comprehensive income for the period</v>
      </c>
      <c r="C134" s="54"/>
      <c r="D134" s="54"/>
      <c r="E134" s="54"/>
      <c r="F134" s="56"/>
      <c r="G134" s="54"/>
      <c r="H134" s="54"/>
      <c r="I134" s="54"/>
      <c r="J134" s="305">
        <f>SUM(J116+J133)</f>
        <v>27631</v>
      </c>
      <c r="K134" s="305">
        <f>SUM(K116+K133)</f>
        <v>28423</v>
      </c>
      <c r="L134" s="305">
        <f>SUM(L116+L133)</f>
        <v>29504</v>
      </c>
      <c r="M134" s="305">
        <f>SUM(M116+M133)</f>
        <v>9136</v>
      </c>
      <c r="N134" s="46"/>
      <c r="O134" s="46"/>
      <c r="P134" s="269"/>
      <c r="Q134" s="259"/>
      <c r="R134" s="259"/>
      <c r="S134" s="259"/>
      <c r="T134" s="259"/>
      <c r="U134" s="259"/>
    </row>
    <row r="135" spans="1:21" ht="13.5" x14ac:dyDescent="0.35">
      <c r="A135" s="61"/>
      <c r="B135" s="63"/>
      <c r="C135" s="64"/>
      <c r="D135" s="64"/>
      <c r="E135" s="64"/>
      <c r="F135" s="65"/>
      <c r="G135" s="64"/>
      <c r="H135" s="64"/>
      <c r="I135" s="64"/>
      <c r="J135" s="152"/>
      <c r="K135" s="272"/>
      <c r="L135" s="272"/>
      <c r="M135" s="272"/>
      <c r="N135" s="46"/>
      <c r="O135" s="43"/>
      <c r="P135" s="269"/>
      <c r="Q135" s="259"/>
      <c r="R135" s="259"/>
      <c r="S135" s="259"/>
      <c r="T135" s="259"/>
      <c r="U135" s="259"/>
    </row>
    <row r="136" spans="1:21" ht="15.5" x14ac:dyDescent="0.35">
      <c r="A136" s="61"/>
      <c r="B136" s="75"/>
      <c r="C136" s="51"/>
      <c r="D136" s="51"/>
      <c r="E136" s="51"/>
      <c r="F136" s="52"/>
      <c r="G136" s="51"/>
      <c r="H136" s="51"/>
      <c r="I136" s="51"/>
      <c r="J136" s="151"/>
      <c r="K136" s="271"/>
      <c r="L136" s="271"/>
      <c r="M136" s="271"/>
      <c r="N136" s="136"/>
      <c r="O136" s="137"/>
      <c r="P136" s="269"/>
      <c r="Q136" s="259"/>
      <c r="R136" s="259"/>
      <c r="S136" s="259"/>
      <c r="T136" s="259"/>
      <c r="U136" s="259"/>
    </row>
    <row r="137" spans="1:21" ht="15" customHeight="1" x14ac:dyDescent="0.35">
      <c r="A137" s="61"/>
      <c r="B137" s="94"/>
      <c r="C137" s="44"/>
      <c r="D137" s="44"/>
      <c r="E137" s="44"/>
      <c r="F137" s="43"/>
      <c r="G137" s="44"/>
      <c r="H137" s="44"/>
      <c r="I137" s="44"/>
      <c r="J137" s="125"/>
      <c r="K137" s="125"/>
      <c r="L137" s="125"/>
      <c r="M137" s="125"/>
      <c r="N137" s="45"/>
      <c r="O137" s="81"/>
      <c r="P137" s="269"/>
      <c r="Q137" s="259"/>
      <c r="R137" s="259"/>
      <c r="S137" s="259"/>
      <c r="T137" s="259"/>
      <c r="U137" s="259"/>
    </row>
    <row r="138" spans="1:21" ht="15.5" x14ac:dyDescent="0.35">
      <c r="A138" s="61"/>
      <c r="B138" s="130" t="s">
        <v>70</v>
      </c>
      <c r="C138" s="131"/>
      <c r="D138" s="131"/>
      <c r="E138" s="131"/>
      <c r="F138" s="131"/>
      <c r="G138" s="131"/>
      <c r="H138" s="131"/>
      <c r="I138" s="131"/>
      <c r="J138" s="132"/>
      <c r="K138" s="132"/>
      <c r="L138" s="132"/>
      <c r="M138" s="132"/>
      <c r="N138" s="45"/>
      <c r="O138" s="81"/>
      <c r="P138" s="269"/>
      <c r="Q138" s="259"/>
      <c r="R138" s="259"/>
      <c r="S138" s="259"/>
      <c r="T138" s="259"/>
      <c r="U138" s="259"/>
    </row>
    <row r="139" spans="1:21" ht="27" x14ac:dyDescent="0.35">
      <c r="A139" s="61"/>
      <c r="B139" s="95" t="s">
        <v>78</v>
      </c>
      <c r="C139" s="45"/>
      <c r="D139" s="45"/>
      <c r="E139" s="45"/>
      <c r="F139" s="45"/>
      <c r="G139" s="45"/>
      <c r="H139" s="45"/>
      <c r="I139" s="45"/>
      <c r="J139" s="88"/>
      <c r="K139" s="88"/>
      <c r="L139" s="88"/>
      <c r="M139" s="88"/>
      <c r="N139" s="69"/>
      <c r="O139" s="69"/>
      <c r="P139" s="269"/>
      <c r="Q139" s="259"/>
      <c r="R139" s="259"/>
      <c r="S139" s="259"/>
      <c r="T139" s="259"/>
      <c r="U139" s="259"/>
    </row>
    <row r="140" spans="1:21" ht="13.5" x14ac:dyDescent="0.35">
      <c r="A140" s="61"/>
      <c r="B140" s="215" t="s">
        <v>219</v>
      </c>
      <c r="C140" s="45"/>
      <c r="D140" s="45"/>
      <c r="E140" s="45"/>
      <c r="F140" s="45"/>
      <c r="G140" s="45"/>
      <c r="H140" s="45"/>
      <c r="I140" s="45"/>
      <c r="J140" s="219">
        <f>J5</f>
        <v>2020</v>
      </c>
      <c r="K140" s="219">
        <f>K5</f>
        <v>2019</v>
      </c>
      <c r="L140" s="219">
        <f>L5</f>
        <v>2018</v>
      </c>
      <c r="M140" s="219">
        <f>M5</f>
        <v>2017</v>
      </c>
      <c r="N140" s="69"/>
      <c r="O140" s="69"/>
      <c r="P140" s="269"/>
      <c r="Q140" s="259"/>
      <c r="R140" s="259"/>
      <c r="S140" s="259"/>
      <c r="T140" s="259"/>
      <c r="U140" s="259"/>
    </row>
    <row r="141" spans="1:21" ht="13.5" x14ac:dyDescent="0.35">
      <c r="A141" s="61"/>
      <c r="B141" s="96" t="str">
        <f>'Financial Statements'!B32</f>
        <v>Cash and cash equivalents</v>
      </c>
      <c r="C141" s="62"/>
      <c r="D141" s="62"/>
      <c r="E141" s="62"/>
      <c r="F141" s="69"/>
      <c r="G141" s="62"/>
      <c r="H141" s="62"/>
      <c r="I141" s="62"/>
      <c r="J141" s="220">
        <f>'Financial Statements'!D32</f>
        <v>35016</v>
      </c>
      <c r="K141" s="220">
        <f>'Financial Statements'!E32</f>
        <v>17371</v>
      </c>
      <c r="L141" s="220">
        <f>'Financial Statements'!F32</f>
        <v>25938</v>
      </c>
      <c r="M141" s="220">
        <f>'Financial Statements'!G32</f>
        <v>0</v>
      </c>
      <c r="N141" s="69"/>
      <c r="O141" s="69"/>
      <c r="P141" s="269"/>
      <c r="Q141" s="259"/>
      <c r="R141" s="259"/>
      <c r="S141" s="259"/>
      <c r="T141" s="259"/>
      <c r="U141" s="259"/>
    </row>
    <row r="142" spans="1:21" x14ac:dyDescent="0.35">
      <c r="A142" s="61"/>
      <c r="B142" s="96" t="str">
        <f>'Financial Statements'!B33</f>
        <v xml:space="preserve">Cash and short term deposits </v>
      </c>
      <c r="C142" s="62"/>
      <c r="D142" s="62"/>
      <c r="E142" s="62"/>
      <c r="F142" s="69"/>
      <c r="G142" s="62"/>
      <c r="H142" s="62"/>
      <c r="I142" s="62"/>
      <c r="J142" s="221"/>
      <c r="K142" s="221"/>
      <c r="L142" s="221"/>
      <c r="M142" s="220">
        <f>'Financial Statements'!G33</f>
        <v>11417</v>
      </c>
      <c r="N142" s="69"/>
      <c r="O142" s="69"/>
      <c r="P142" s="269"/>
      <c r="Q142" s="259"/>
      <c r="R142" s="259"/>
      <c r="S142" s="259"/>
      <c r="T142" s="259"/>
      <c r="U142" s="259"/>
    </row>
    <row r="143" spans="1:21" ht="13.5" x14ac:dyDescent="0.35">
      <c r="A143" s="61"/>
      <c r="B143" s="96" t="str">
        <f>'Financial Statements'!B94</f>
        <v>Revenue</v>
      </c>
      <c r="C143" s="62"/>
      <c r="D143" s="62"/>
      <c r="E143" s="62"/>
      <c r="F143" s="69"/>
      <c r="G143" s="62"/>
      <c r="H143" s="62"/>
      <c r="I143" s="62"/>
      <c r="J143" s="216">
        <f>'Financial Statements'!D101</f>
        <v>155573</v>
      </c>
      <c r="K143" s="216">
        <f>'Financial Statements'!E101</f>
        <v>203623</v>
      </c>
      <c r="L143" s="216">
        <f>'Financial Statements'!F101</f>
        <v>227036</v>
      </c>
      <c r="M143" s="216">
        <f>'Financial Statements'!G101</f>
        <v>188502</v>
      </c>
      <c r="N143" s="69"/>
      <c r="O143" s="69"/>
      <c r="P143" s="269"/>
      <c r="Q143" s="259"/>
      <c r="R143" s="259"/>
      <c r="S143" s="259"/>
      <c r="T143" s="259"/>
      <c r="U143" s="259"/>
    </row>
    <row r="144" spans="1:21" ht="13.5" x14ac:dyDescent="0.35">
      <c r="A144" s="61"/>
      <c r="B144" s="96" t="s">
        <v>220</v>
      </c>
      <c r="C144" s="62"/>
      <c r="D144" s="62"/>
      <c r="E144" s="62"/>
      <c r="F144" s="69"/>
      <c r="G144" s="62"/>
      <c r="H144" s="62"/>
      <c r="I144" s="62"/>
      <c r="J144" s="217">
        <f>J141/J143</f>
        <v>0.22507761629588682</v>
      </c>
      <c r="K144" s="217">
        <f t="shared" ref="K144:L144" si="24">K141/K143</f>
        <v>8.5309616300712585E-2</v>
      </c>
      <c r="L144" s="217">
        <f t="shared" si="24"/>
        <v>0.11424619884071249</v>
      </c>
      <c r="M144" s="217">
        <f>M142/M143</f>
        <v>6.0566996636640461E-2</v>
      </c>
      <c r="N144" s="69"/>
      <c r="O144" s="69"/>
      <c r="P144" s="269"/>
      <c r="Q144" s="259"/>
      <c r="R144" s="259"/>
      <c r="S144" s="259"/>
      <c r="T144" s="259"/>
      <c r="U144" s="259"/>
    </row>
    <row r="145" spans="1:21" ht="13.5" x14ac:dyDescent="0.35">
      <c r="A145" s="61"/>
      <c r="B145" s="96" t="s">
        <v>221</v>
      </c>
      <c r="C145" s="62"/>
      <c r="D145" s="62"/>
      <c r="E145" s="62"/>
      <c r="F145" s="69"/>
      <c r="G145" s="62"/>
      <c r="H145" s="62"/>
      <c r="I145" s="62"/>
      <c r="J145" s="218">
        <f>0.01*J143</f>
        <v>1555.73</v>
      </c>
      <c r="K145" s="218">
        <f t="shared" ref="K145:M145" si="25">0.01*K143</f>
        <v>2036.23</v>
      </c>
      <c r="L145" s="218">
        <f t="shared" si="25"/>
        <v>2270.36</v>
      </c>
      <c r="M145" s="218">
        <f t="shared" si="25"/>
        <v>1885.02</v>
      </c>
      <c r="N145" s="69"/>
      <c r="O145" s="69"/>
      <c r="P145" s="269"/>
      <c r="Q145" s="259"/>
      <c r="R145" s="259"/>
      <c r="S145" s="259"/>
      <c r="T145" s="259"/>
      <c r="U145" s="259"/>
    </row>
    <row r="146" spans="1:21" ht="13.5" x14ac:dyDescent="0.35">
      <c r="A146" s="61"/>
      <c r="B146" s="96" t="s">
        <v>222</v>
      </c>
      <c r="C146" s="62"/>
      <c r="D146" s="62"/>
      <c r="E146" s="62"/>
      <c r="F146" s="69"/>
      <c r="G146" s="62"/>
      <c r="H146" s="62"/>
      <c r="I146" s="62"/>
      <c r="J146" s="218">
        <f>J141-J145</f>
        <v>33460.269999999997</v>
      </c>
      <c r="K146" s="218">
        <f t="shared" ref="K146:L146" si="26">K141-K145</f>
        <v>15334.77</v>
      </c>
      <c r="L146" s="218">
        <f t="shared" si="26"/>
        <v>23667.64</v>
      </c>
      <c r="M146" s="218">
        <f>M142-M145</f>
        <v>9531.98</v>
      </c>
      <c r="N146" s="69"/>
      <c r="O146" s="69"/>
      <c r="P146" s="269"/>
      <c r="Q146" s="259"/>
      <c r="R146" s="259"/>
      <c r="S146" s="259"/>
      <c r="T146" s="259"/>
      <c r="U146" s="259"/>
    </row>
    <row r="147" spans="1:21" ht="14" thickBot="1" x14ac:dyDescent="0.4">
      <c r="A147" s="61"/>
      <c r="B147" s="96"/>
      <c r="C147" s="62"/>
      <c r="D147" s="62"/>
      <c r="E147" s="62"/>
      <c r="F147" s="69"/>
      <c r="G147" s="62"/>
      <c r="H147" s="62"/>
      <c r="I147" s="62"/>
      <c r="J147" s="222">
        <f>SUM(J145:J146)</f>
        <v>35016</v>
      </c>
      <c r="K147" s="222">
        <f t="shared" ref="K147:L147" si="27">SUM(K145:K146)</f>
        <v>17371</v>
      </c>
      <c r="L147" s="222">
        <f t="shared" si="27"/>
        <v>25938</v>
      </c>
      <c r="M147" s="222">
        <f>SUM(M145:M146)</f>
        <v>11417</v>
      </c>
      <c r="N147" s="69"/>
      <c r="O147" s="69"/>
      <c r="P147" s="269"/>
      <c r="Q147" s="259"/>
      <c r="R147" s="259"/>
      <c r="S147" s="259"/>
      <c r="T147" s="259"/>
      <c r="U147" s="259"/>
    </row>
    <row r="148" spans="1:21" ht="13.5" x14ac:dyDescent="0.35">
      <c r="A148" s="61"/>
      <c r="B148" s="96"/>
      <c r="C148" s="62"/>
      <c r="D148" s="62"/>
      <c r="E148" s="62"/>
      <c r="F148" s="69"/>
      <c r="G148" s="62"/>
      <c r="H148" s="62"/>
      <c r="I148" s="62"/>
      <c r="J148" s="89"/>
      <c r="K148" s="89"/>
      <c r="L148" s="89"/>
      <c r="M148" s="89"/>
      <c r="N148" s="69"/>
      <c r="O148" s="69"/>
      <c r="P148" s="269"/>
      <c r="Q148" s="259"/>
      <c r="R148" s="259"/>
      <c r="S148" s="259"/>
      <c r="T148" s="259"/>
      <c r="U148" s="259"/>
    </row>
    <row r="149" spans="1:21" ht="13.5" x14ac:dyDescent="0.35">
      <c r="A149" s="61"/>
      <c r="B149" s="96" t="s">
        <v>235</v>
      </c>
      <c r="C149" s="62"/>
      <c r="D149" s="62"/>
      <c r="E149" s="62"/>
      <c r="F149" s="69"/>
      <c r="G149" s="62"/>
      <c r="H149" s="62"/>
      <c r="I149" s="62"/>
      <c r="J149" s="217">
        <v>0.3</v>
      </c>
      <c r="K149" s="217">
        <v>0.3</v>
      </c>
      <c r="L149" s="217">
        <v>0.3</v>
      </c>
      <c r="M149" s="217">
        <v>0.3</v>
      </c>
      <c r="N149" s="69"/>
      <c r="O149" s="69"/>
      <c r="P149" s="269"/>
      <c r="Q149" s="259"/>
      <c r="R149" s="259"/>
      <c r="S149" s="259"/>
      <c r="T149" s="259"/>
      <c r="U149" s="259"/>
    </row>
    <row r="150" spans="1:21" ht="13.5" x14ac:dyDescent="0.35">
      <c r="A150" s="61"/>
      <c r="B150" s="96"/>
      <c r="C150" s="62"/>
      <c r="D150" s="62"/>
      <c r="E150" s="62"/>
      <c r="F150" s="69"/>
      <c r="G150" s="62"/>
      <c r="H150" s="62"/>
      <c r="I150" s="62"/>
      <c r="J150" s="89"/>
      <c r="K150" s="89"/>
      <c r="L150" s="89"/>
      <c r="M150" s="89"/>
      <c r="N150" s="69"/>
      <c r="O150" s="69"/>
      <c r="P150" s="269"/>
      <c r="Q150" s="259"/>
      <c r="R150" s="259"/>
      <c r="S150" s="259"/>
      <c r="T150" s="259"/>
      <c r="U150" s="259"/>
    </row>
    <row r="151" spans="1:21" ht="13.5" x14ac:dyDescent="0.35">
      <c r="A151" s="61"/>
      <c r="B151" s="96"/>
      <c r="C151" s="62"/>
      <c r="D151" s="62"/>
      <c r="E151" s="62"/>
      <c r="F151" s="69"/>
      <c r="G151" s="62"/>
      <c r="H151" s="62"/>
      <c r="I151" s="62"/>
      <c r="J151" s="89"/>
      <c r="K151" s="89"/>
      <c r="L151" s="89"/>
      <c r="M151" s="89"/>
      <c r="N151" s="69"/>
      <c r="O151" s="69"/>
      <c r="P151" s="269"/>
      <c r="Q151" s="259"/>
      <c r="R151" s="259"/>
      <c r="S151" s="259"/>
      <c r="T151" s="259"/>
      <c r="U151" s="259"/>
    </row>
    <row r="152" spans="1:21" ht="13.5" x14ac:dyDescent="0.35">
      <c r="A152" s="61"/>
      <c r="B152" s="96"/>
      <c r="C152" s="62"/>
      <c r="D152" s="62"/>
      <c r="E152" s="62"/>
      <c r="F152" s="69"/>
      <c r="G152" s="62"/>
      <c r="H152" s="62"/>
      <c r="I152" s="62"/>
      <c r="J152" s="89"/>
      <c r="K152" s="89"/>
      <c r="L152" s="89"/>
      <c r="M152" s="89"/>
      <c r="N152" s="69"/>
      <c r="O152" s="69"/>
      <c r="P152" s="269"/>
      <c r="Q152" s="259"/>
      <c r="R152" s="259"/>
      <c r="S152" s="259"/>
      <c r="T152" s="259"/>
      <c r="U152" s="259"/>
    </row>
    <row r="153" spans="1:21" ht="13.5" x14ac:dyDescent="0.35">
      <c r="A153" s="61"/>
      <c r="B153" s="96"/>
      <c r="C153" s="62"/>
      <c r="D153" s="62"/>
      <c r="E153" s="62"/>
      <c r="F153" s="69"/>
      <c r="G153" s="62"/>
      <c r="H153" s="62"/>
      <c r="I153" s="62"/>
      <c r="J153" s="89"/>
      <c r="K153" s="89"/>
      <c r="L153" s="89"/>
      <c r="M153" s="89"/>
      <c r="N153" s="69"/>
      <c r="O153" s="69"/>
      <c r="P153" s="269"/>
      <c r="Q153" s="259"/>
      <c r="R153" s="259"/>
      <c r="S153" s="259"/>
      <c r="T153" s="259"/>
      <c r="U153" s="259"/>
    </row>
    <row r="154" spans="1:21" ht="13.5" x14ac:dyDescent="0.35">
      <c r="A154" s="61"/>
      <c r="B154" s="96"/>
      <c r="C154" s="62"/>
      <c r="D154" s="62"/>
      <c r="E154" s="62"/>
      <c r="F154" s="69"/>
      <c r="G154" s="62"/>
      <c r="H154" s="62"/>
      <c r="I154" s="62"/>
      <c r="J154" s="89"/>
      <c r="K154" s="89"/>
      <c r="L154" s="89"/>
      <c r="M154" s="89"/>
      <c r="N154" s="69"/>
      <c r="O154" s="69"/>
      <c r="P154" s="269"/>
      <c r="Q154" s="259"/>
      <c r="R154" s="259"/>
      <c r="S154" s="259"/>
      <c r="T154" s="259"/>
      <c r="U154" s="259"/>
    </row>
    <row r="155" spans="1:21" ht="13.5" x14ac:dyDescent="0.35">
      <c r="A155" s="61"/>
      <c r="B155" s="96"/>
      <c r="C155" s="62"/>
      <c r="D155" s="62"/>
      <c r="E155" s="62"/>
      <c r="F155" s="69"/>
      <c r="G155" s="62"/>
      <c r="H155" s="62"/>
      <c r="I155" s="62"/>
      <c r="J155" s="89"/>
      <c r="K155" s="89"/>
      <c r="L155" s="89"/>
      <c r="M155" s="89"/>
      <c r="N155" s="69"/>
      <c r="O155" s="69"/>
      <c r="P155" s="269"/>
      <c r="Q155" s="259"/>
      <c r="R155" s="259"/>
      <c r="S155" s="259"/>
      <c r="T155" s="259"/>
      <c r="U155" s="259"/>
    </row>
    <row r="156" spans="1:21" ht="13.5" x14ac:dyDescent="0.35">
      <c r="A156" s="61"/>
      <c r="B156" s="96"/>
      <c r="C156" s="62"/>
      <c r="D156" s="62"/>
      <c r="E156" s="62"/>
      <c r="F156" s="69"/>
      <c r="G156" s="62"/>
      <c r="H156" s="62"/>
      <c r="I156" s="62"/>
      <c r="J156" s="89"/>
      <c r="K156" s="89"/>
      <c r="L156" s="89"/>
      <c r="M156" s="89"/>
      <c r="N156" s="69"/>
      <c r="O156" s="69"/>
      <c r="P156" s="269"/>
      <c r="Q156" s="259"/>
      <c r="R156" s="259"/>
      <c r="S156" s="259"/>
      <c r="T156" s="259"/>
      <c r="U156" s="259"/>
    </row>
    <row r="157" spans="1:21" ht="13.5" x14ac:dyDescent="0.35">
      <c r="A157" s="61"/>
      <c r="B157" s="96"/>
      <c r="C157" s="62"/>
      <c r="D157" s="62"/>
      <c r="E157" s="62"/>
      <c r="F157" s="69"/>
      <c r="G157" s="62"/>
      <c r="H157" s="62"/>
      <c r="I157" s="62"/>
      <c r="J157" s="89"/>
      <c r="K157" s="89"/>
      <c r="L157" s="89"/>
      <c r="M157" s="89"/>
      <c r="N157" s="69"/>
      <c r="O157" s="69"/>
      <c r="P157" s="269"/>
      <c r="Q157" s="259"/>
      <c r="R157" s="259"/>
      <c r="S157" s="259"/>
      <c r="T157" s="259"/>
      <c r="U157" s="259"/>
    </row>
    <row r="158" spans="1:21" ht="13.5" x14ac:dyDescent="0.35">
      <c r="A158" s="61"/>
      <c r="B158" s="96"/>
      <c r="C158" s="62"/>
      <c r="D158" s="62"/>
      <c r="E158" s="62"/>
      <c r="F158" s="69"/>
      <c r="G158" s="62"/>
      <c r="H158" s="62"/>
      <c r="I158" s="62"/>
      <c r="J158" s="89"/>
      <c r="K158" s="89"/>
      <c r="L158" s="89"/>
      <c r="M158" s="89"/>
      <c r="N158" s="69"/>
      <c r="O158" s="69"/>
      <c r="P158" s="269"/>
      <c r="Q158" s="259"/>
      <c r="R158" s="259"/>
      <c r="S158" s="259"/>
      <c r="T158" s="259"/>
      <c r="U158" s="259"/>
    </row>
    <row r="159" spans="1:21" ht="13.5" x14ac:dyDescent="0.35">
      <c r="A159" s="61"/>
      <c r="B159" s="96"/>
      <c r="C159" s="62"/>
      <c r="D159" s="62"/>
      <c r="E159" s="62"/>
      <c r="F159" s="69"/>
      <c r="G159" s="62"/>
      <c r="H159" s="62"/>
      <c r="I159" s="62"/>
      <c r="J159" s="89"/>
      <c r="K159" s="89"/>
      <c r="L159" s="89"/>
      <c r="M159" s="89"/>
      <c r="N159" s="69"/>
      <c r="O159" s="69"/>
      <c r="P159" s="269"/>
      <c r="Q159" s="259"/>
      <c r="R159" s="259"/>
      <c r="S159" s="259"/>
      <c r="T159" s="259"/>
      <c r="U159" s="259"/>
    </row>
    <row r="160" spans="1:21" ht="13.5" x14ac:dyDescent="0.35">
      <c r="A160" s="61"/>
      <c r="B160" s="96"/>
      <c r="C160" s="62"/>
      <c r="D160" s="62"/>
      <c r="E160" s="62"/>
      <c r="F160" s="69"/>
      <c r="G160" s="62"/>
      <c r="H160" s="62"/>
      <c r="I160" s="62"/>
      <c r="J160" s="89"/>
      <c r="K160" s="89"/>
      <c r="L160" s="89"/>
      <c r="M160" s="89"/>
      <c r="N160" s="69"/>
      <c r="O160" s="69"/>
      <c r="P160" s="269"/>
      <c r="Q160" s="259"/>
      <c r="R160" s="259"/>
      <c r="S160" s="259"/>
      <c r="T160" s="259"/>
      <c r="U160" s="259"/>
    </row>
    <row r="161" spans="1:21" ht="13.5" x14ac:dyDescent="0.35">
      <c r="A161" s="61"/>
      <c r="B161" s="96"/>
      <c r="C161" s="62"/>
      <c r="D161" s="62"/>
      <c r="E161" s="62"/>
      <c r="F161" s="69"/>
      <c r="G161" s="62"/>
      <c r="H161" s="62"/>
      <c r="I161" s="62"/>
      <c r="J161" s="89"/>
      <c r="K161" s="89"/>
      <c r="L161" s="89"/>
      <c r="M161" s="89"/>
      <c r="N161" s="69"/>
      <c r="O161" s="69"/>
      <c r="P161" s="269"/>
      <c r="Q161" s="259"/>
      <c r="R161" s="259"/>
      <c r="S161" s="259"/>
      <c r="T161" s="259"/>
      <c r="U161" s="259"/>
    </row>
    <row r="162" spans="1:21" ht="13.5" x14ac:dyDescent="0.35">
      <c r="A162" s="61"/>
      <c r="B162" s="96"/>
      <c r="C162" s="62"/>
      <c r="D162" s="62"/>
      <c r="E162" s="62"/>
      <c r="F162" s="69"/>
      <c r="G162" s="62"/>
      <c r="H162" s="62"/>
      <c r="I162" s="62"/>
      <c r="J162" s="89"/>
      <c r="K162" s="89"/>
      <c r="L162" s="89"/>
      <c r="M162" s="89"/>
      <c r="N162" s="69"/>
      <c r="O162" s="69"/>
      <c r="P162" s="269"/>
      <c r="Q162" s="259"/>
      <c r="R162" s="259"/>
      <c r="S162" s="259"/>
      <c r="T162" s="259"/>
      <c r="U162" s="259"/>
    </row>
    <row r="163" spans="1:21" ht="13.5" x14ac:dyDescent="0.35">
      <c r="A163" s="61"/>
      <c r="B163" s="96"/>
      <c r="C163" s="62"/>
      <c r="D163" s="62"/>
      <c r="E163" s="62"/>
      <c r="F163" s="69"/>
      <c r="G163" s="62"/>
      <c r="H163" s="62"/>
      <c r="I163" s="62"/>
      <c r="J163" s="89"/>
      <c r="K163" s="89"/>
      <c r="L163" s="89"/>
      <c r="M163" s="89"/>
      <c r="N163" s="69"/>
      <c r="O163" s="69"/>
      <c r="P163" s="269"/>
      <c r="Q163" s="259"/>
      <c r="R163" s="259"/>
      <c r="S163" s="259"/>
      <c r="T163" s="259"/>
      <c r="U163" s="259"/>
    </row>
    <row r="164" spans="1:21" ht="13.5" x14ac:dyDescent="0.35">
      <c r="A164" s="61"/>
      <c r="B164" s="96"/>
      <c r="C164" s="62"/>
      <c r="D164" s="62"/>
      <c r="E164" s="62"/>
      <c r="F164" s="69"/>
      <c r="G164" s="62"/>
      <c r="H164" s="62"/>
      <c r="I164" s="62"/>
      <c r="J164" s="89"/>
      <c r="K164" s="89"/>
      <c r="L164" s="89"/>
      <c r="M164" s="89"/>
      <c r="N164" s="69"/>
      <c r="O164" s="69"/>
      <c r="P164" s="269"/>
      <c r="Q164" s="259"/>
      <c r="R164" s="259"/>
      <c r="S164" s="259"/>
      <c r="T164" s="259"/>
      <c r="U164" s="259"/>
    </row>
    <row r="165" spans="1:21" ht="13.5" x14ac:dyDescent="0.35">
      <c r="A165" s="61"/>
      <c r="B165" s="96"/>
      <c r="C165" s="62"/>
      <c r="D165" s="62"/>
      <c r="E165" s="62"/>
      <c r="F165" s="69"/>
      <c r="G165" s="62"/>
      <c r="H165" s="62"/>
      <c r="I165" s="62"/>
      <c r="J165" s="89"/>
      <c r="K165" s="89"/>
      <c r="L165" s="89"/>
      <c r="M165" s="89"/>
      <c r="N165" s="69"/>
      <c r="O165" s="69"/>
      <c r="P165" s="269"/>
      <c r="Q165" s="259"/>
      <c r="R165" s="259"/>
      <c r="S165" s="259"/>
      <c r="T165" s="259"/>
      <c r="U165" s="259"/>
    </row>
    <row r="166" spans="1:21" ht="13.5" x14ac:dyDescent="0.35">
      <c r="A166" s="61"/>
      <c r="B166" s="96"/>
      <c r="C166" s="62"/>
      <c r="D166" s="62"/>
      <c r="E166" s="62"/>
      <c r="F166" s="69"/>
      <c r="G166" s="62"/>
      <c r="H166" s="62"/>
      <c r="I166" s="62"/>
      <c r="J166" s="89"/>
      <c r="K166" s="89"/>
      <c r="L166" s="89"/>
      <c r="M166" s="89"/>
      <c r="N166" s="69"/>
      <c r="O166" s="69"/>
      <c r="P166" s="269"/>
      <c r="Q166" s="259"/>
      <c r="R166" s="259"/>
      <c r="S166" s="259"/>
      <c r="T166" s="259"/>
      <c r="U166" s="259"/>
    </row>
    <row r="167" spans="1:21" ht="13.5" x14ac:dyDescent="0.35">
      <c r="A167" s="61"/>
      <c r="B167" s="96"/>
      <c r="C167" s="62"/>
      <c r="D167" s="62"/>
      <c r="E167" s="62"/>
      <c r="F167" s="69"/>
      <c r="G167" s="62"/>
      <c r="H167" s="62"/>
      <c r="I167" s="62"/>
      <c r="J167" s="89"/>
      <c r="K167" s="89"/>
      <c r="L167" s="89"/>
      <c r="M167" s="89"/>
      <c r="N167" s="69"/>
      <c r="O167" s="69"/>
      <c r="P167" s="269"/>
      <c r="Q167" s="259"/>
      <c r="R167" s="259"/>
      <c r="S167" s="259"/>
      <c r="T167" s="259"/>
      <c r="U167" s="259"/>
    </row>
    <row r="168" spans="1:21" ht="13.5" x14ac:dyDescent="0.35">
      <c r="A168" s="61"/>
      <c r="B168" s="96"/>
      <c r="C168" s="62"/>
      <c r="D168" s="62"/>
      <c r="E168" s="62"/>
      <c r="F168" s="69"/>
      <c r="G168" s="62"/>
      <c r="H168" s="62"/>
      <c r="I168" s="62"/>
      <c r="J168" s="89"/>
      <c r="K168" s="89"/>
      <c r="L168" s="89"/>
      <c r="M168" s="89"/>
      <c r="N168" s="69"/>
      <c r="O168" s="69"/>
      <c r="P168" s="269"/>
      <c r="Q168" s="259"/>
      <c r="R168" s="259"/>
      <c r="S168" s="259"/>
      <c r="T168" s="259"/>
      <c r="U168" s="259"/>
    </row>
    <row r="169" spans="1:21" ht="13.5" x14ac:dyDescent="0.35">
      <c r="A169" s="61"/>
      <c r="B169" s="96"/>
      <c r="C169" s="62"/>
      <c r="D169" s="62"/>
      <c r="E169" s="62"/>
      <c r="F169" s="69"/>
      <c r="G169" s="62"/>
      <c r="H169" s="62"/>
      <c r="I169" s="62"/>
      <c r="J169" s="89"/>
      <c r="K169" s="89"/>
      <c r="L169" s="89"/>
      <c r="M169" s="89"/>
      <c r="N169" s="69"/>
      <c r="O169" s="61"/>
      <c r="P169" s="269"/>
      <c r="Q169" s="259"/>
      <c r="R169" s="259"/>
      <c r="S169" s="259"/>
      <c r="T169" s="259"/>
      <c r="U169" s="259"/>
    </row>
    <row r="170" spans="1:21" ht="13.5" x14ac:dyDescent="0.35">
      <c r="A170" s="61"/>
      <c r="B170" s="96"/>
      <c r="C170" s="62"/>
      <c r="D170" s="62"/>
      <c r="E170" s="62"/>
      <c r="F170" s="69"/>
      <c r="G170" s="62"/>
      <c r="H170" s="62"/>
      <c r="I170" s="62"/>
      <c r="J170" s="89"/>
      <c r="K170" s="89"/>
      <c r="L170" s="89"/>
      <c r="M170" s="89"/>
      <c r="N170" s="166"/>
    </row>
    <row r="171" spans="1:21" ht="13.5" x14ac:dyDescent="0.35">
      <c r="A171" s="61"/>
      <c r="B171" s="97"/>
      <c r="C171" s="60"/>
      <c r="D171" s="60"/>
      <c r="E171" s="60"/>
      <c r="F171" s="61"/>
      <c r="G171" s="60"/>
      <c r="H171" s="60"/>
      <c r="I171" s="60"/>
      <c r="J171" s="89"/>
      <c r="K171" s="89"/>
      <c r="L171" s="89"/>
      <c r="M171" s="89"/>
      <c r="N171" s="166"/>
    </row>
    <row r="172" spans="1:21" x14ac:dyDescent="0.25">
      <c r="B172" s="98"/>
      <c r="J172" s="133"/>
      <c r="K172" s="133"/>
      <c r="M172" s="133"/>
      <c r="N172" s="166"/>
    </row>
    <row r="173" spans="1:21" x14ac:dyDescent="0.25">
      <c r="B173" s="98"/>
      <c r="J173" s="133"/>
      <c r="K173" s="133"/>
      <c r="M173" s="133"/>
      <c r="N173" s="166"/>
    </row>
    <row r="174" spans="1:21" x14ac:dyDescent="0.25">
      <c r="B174" s="98"/>
      <c r="J174" s="133"/>
      <c r="K174" s="133"/>
      <c r="M174" s="133"/>
      <c r="N174" s="166"/>
    </row>
    <row r="175" spans="1:21" x14ac:dyDescent="0.25">
      <c r="B175" s="98"/>
      <c r="J175" s="133"/>
      <c r="K175" s="133"/>
      <c r="M175" s="133"/>
      <c r="N175" s="166"/>
    </row>
    <row r="176" spans="1:21" x14ac:dyDescent="0.25">
      <c r="B176" s="98"/>
      <c r="J176" s="133"/>
      <c r="K176" s="133"/>
      <c r="M176" s="133"/>
      <c r="N176" s="166"/>
    </row>
    <row r="177" spans="2:14" x14ac:dyDescent="0.25">
      <c r="B177" s="98"/>
      <c r="J177" s="133"/>
      <c r="K177" s="133"/>
      <c r="M177" s="133"/>
      <c r="N177" s="166"/>
    </row>
    <row r="178" spans="2:14" x14ac:dyDescent="0.25">
      <c r="B178" s="98"/>
      <c r="J178" s="133"/>
      <c r="K178" s="133"/>
      <c r="M178" s="133"/>
      <c r="N178" s="166"/>
    </row>
    <row r="179" spans="2:14" x14ac:dyDescent="0.25">
      <c r="B179" s="98"/>
      <c r="J179" s="133"/>
      <c r="K179" s="133"/>
      <c r="M179" s="133"/>
      <c r="N179" s="166"/>
    </row>
    <row r="180" spans="2:14" x14ac:dyDescent="0.25">
      <c r="B180" s="98"/>
      <c r="J180" s="133"/>
      <c r="K180" s="133"/>
      <c r="M180" s="133"/>
      <c r="N180" s="166"/>
    </row>
    <row r="181" spans="2:14" x14ac:dyDescent="0.25">
      <c r="B181" s="98"/>
      <c r="J181" s="133"/>
      <c r="K181" s="133"/>
      <c r="M181" s="133"/>
      <c r="N181" s="166"/>
    </row>
    <row r="182" spans="2:14" x14ac:dyDescent="0.25">
      <c r="B182" s="98"/>
      <c r="J182" s="133"/>
      <c r="K182" s="133"/>
      <c r="M182" s="133"/>
      <c r="N182" s="166"/>
    </row>
    <row r="183" spans="2:14" x14ac:dyDescent="0.25">
      <c r="B183" s="98"/>
      <c r="J183" s="133"/>
      <c r="K183" s="133"/>
      <c r="M183" s="133"/>
      <c r="N183" s="166"/>
    </row>
    <row r="184" spans="2:14" x14ac:dyDescent="0.25">
      <c r="B184" s="98"/>
      <c r="J184" s="133"/>
      <c r="K184" s="133"/>
      <c r="M184" s="133"/>
      <c r="N184" s="166"/>
    </row>
    <row r="185" spans="2:14" x14ac:dyDescent="0.25">
      <c r="B185" s="98"/>
      <c r="J185" s="133"/>
      <c r="K185" s="133"/>
      <c r="M185" s="133"/>
      <c r="N185" s="166"/>
    </row>
    <row r="186" spans="2:14" x14ac:dyDescent="0.25">
      <c r="B186" s="98"/>
      <c r="J186" s="133"/>
      <c r="K186" s="133"/>
      <c r="M186" s="133"/>
      <c r="N186" s="166"/>
    </row>
    <row r="187" spans="2:14" x14ac:dyDescent="0.25">
      <c r="B187" s="98"/>
      <c r="J187" s="133"/>
      <c r="K187" s="133"/>
      <c r="M187" s="133"/>
      <c r="N187" s="166"/>
    </row>
    <row r="188" spans="2:14" x14ac:dyDescent="0.25">
      <c r="B188" s="98"/>
      <c r="J188" s="133"/>
      <c r="K188" s="133"/>
      <c r="M188" s="133"/>
      <c r="N188" s="166"/>
    </row>
    <row r="189" spans="2:14" x14ac:dyDescent="0.25">
      <c r="B189" s="98"/>
      <c r="J189" s="133"/>
      <c r="K189" s="133"/>
      <c r="M189" s="133"/>
      <c r="N189" s="166"/>
    </row>
    <row r="190" spans="2:14" x14ac:dyDescent="0.25">
      <c r="B190" s="98"/>
      <c r="J190" s="133"/>
      <c r="K190" s="133"/>
      <c r="M190" s="133"/>
      <c r="N190" s="166"/>
    </row>
    <row r="191" spans="2:14" x14ac:dyDescent="0.25">
      <c r="B191" s="98"/>
      <c r="J191" s="133"/>
      <c r="K191" s="133"/>
      <c r="M191" s="133"/>
      <c r="N191" s="166"/>
    </row>
    <row r="192" spans="2:14" x14ac:dyDescent="0.25">
      <c r="B192" s="98"/>
      <c r="J192" s="133"/>
      <c r="K192" s="133"/>
      <c r="M192" s="133"/>
      <c r="N192" s="166"/>
    </row>
    <row r="193" spans="2:14" x14ac:dyDescent="0.25">
      <c r="B193" s="98"/>
      <c r="J193" s="133"/>
      <c r="K193" s="133"/>
      <c r="M193" s="133"/>
      <c r="N193" s="166"/>
    </row>
    <row r="194" spans="2:14" x14ac:dyDescent="0.25">
      <c r="B194" s="98"/>
      <c r="J194" s="133"/>
      <c r="K194" s="133"/>
      <c r="M194" s="133"/>
      <c r="N194" s="166"/>
    </row>
    <row r="195" spans="2:14" x14ac:dyDescent="0.25">
      <c r="B195" s="98"/>
      <c r="J195" s="133"/>
      <c r="K195" s="133"/>
      <c r="M195" s="133"/>
      <c r="N195" s="166"/>
    </row>
    <row r="196" spans="2:14" x14ac:dyDescent="0.25">
      <c r="B196" s="98"/>
      <c r="J196" s="133"/>
      <c r="K196" s="133"/>
      <c r="M196" s="133"/>
      <c r="N196" s="166"/>
    </row>
    <row r="197" spans="2:14" x14ac:dyDescent="0.25">
      <c r="B197" s="98"/>
      <c r="J197" s="133"/>
      <c r="K197" s="133"/>
      <c r="M197" s="133"/>
      <c r="N197" s="166"/>
    </row>
    <row r="198" spans="2:14" x14ac:dyDescent="0.25">
      <c r="B198" s="98"/>
      <c r="J198" s="133"/>
      <c r="K198" s="133"/>
      <c r="M198" s="133"/>
      <c r="N198" s="166"/>
    </row>
    <row r="199" spans="2:14" x14ac:dyDescent="0.25">
      <c r="B199" s="98"/>
      <c r="J199" s="133"/>
      <c r="K199" s="133"/>
      <c r="M199" s="133"/>
      <c r="N199" s="166"/>
    </row>
    <row r="200" spans="2:14" x14ac:dyDescent="0.25">
      <c r="B200" s="98"/>
      <c r="J200" s="133"/>
      <c r="K200" s="133"/>
      <c r="M200" s="133"/>
      <c r="N200" s="166"/>
    </row>
    <row r="201" spans="2:14" x14ac:dyDescent="0.25">
      <c r="B201" s="98"/>
      <c r="J201" s="133"/>
      <c r="K201" s="133"/>
      <c r="M201" s="133"/>
      <c r="N201" s="166"/>
    </row>
    <row r="202" spans="2:14" x14ac:dyDescent="0.25">
      <c r="B202" s="98"/>
      <c r="J202" s="133"/>
      <c r="K202" s="133"/>
      <c r="M202" s="133"/>
      <c r="N202" s="166"/>
    </row>
    <row r="203" spans="2:14" x14ac:dyDescent="0.25">
      <c r="B203" s="98"/>
      <c r="J203" s="133"/>
      <c r="K203" s="133"/>
      <c r="M203" s="133"/>
      <c r="N203" s="166"/>
    </row>
    <row r="204" spans="2:14" x14ac:dyDescent="0.25">
      <c r="B204" s="98"/>
      <c r="J204" s="133"/>
      <c r="K204" s="133"/>
      <c r="M204" s="133"/>
      <c r="N204" s="166"/>
    </row>
    <row r="205" spans="2:14" x14ac:dyDescent="0.25">
      <c r="B205" s="98"/>
      <c r="J205" s="133"/>
      <c r="K205" s="133"/>
      <c r="M205" s="133"/>
      <c r="N205" s="166"/>
    </row>
    <row r="206" spans="2:14" x14ac:dyDescent="0.25">
      <c r="B206" s="98"/>
      <c r="J206" s="133"/>
      <c r="K206" s="133"/>
      <c r="M206" s="133"/>
      <c r="N206" s="166"/>
    </row>
    <row r="207" spans="2:14" x14ac:dyDescent="0.25">
      <c r="B207" s="98"/>
      <c r="J207" s="133"/>
      <c r="K207" s="133"/>
      <c r="M207" s="133"/>
      <c r="N207" s="166"/>
    </row>
    <row r="208" spans="2:14" x14ac:dyDescent="0.25">
      <c r="B208" s="98"/>
      <c r="J208" s="133"/>
      <c r="K208" s="133"/>
      <c r="M208" s="133"/>
      <c r="N208" s="166"/>
    </row>
    <row r="209" spans="2:14" x14ac:dyDescent="0.25">
      <c r="B209" s="98"/>
      <c r="J209" s="133"/>
      <c r="K209" s="133"/>
      <c r="M209" s="133"/>
      <c r="N209" s="166"/>
    </row>
    <row r="210" spans="2:14" x14ac:dyDescent="0.25">
      <c r="B210" s="98"/>
      <c r="J210" s="133"/>
      <c r="K210" s="133"/>
      <c r="M210" s="133"/>
      <c r="N210" s="166"/>
    </row>
    <row r="211" spans="2:14" x14ac:dyDescent="0.25">
      <c r="B211" s="98"/>
      <c r="J211" s="133"/>
      <c r="K211" s="133"/>
      <c r="M211" s="133"/>
      <c r="N211" s="166"/>
    </row>
    <row r="212" spans="2:14" x14ac:dyDescent="0.25">
      <c r="B212" s="98"/>
      <c r="J212" s="133"/>
      <c r="K212" s="133"/>
      <c r="M212" s="133"/>
      <c r="N212" s="166"/>
    </row>
    <row r="213" spans="2:14" x14ac:dyDescent="0.25">
      <c r="B213" s="98"/>
      <c r="J213" s="133"/>
      <c r="K213" s="133"/>
      <c r="M213" s="133"/>
      <c r="N213" s="166"/>
    </row>
    <row r="214" spans="2:14" x14ac:dyDescent="0.25">
      <c r="B214" s="98"/>
      <c r="J214" s="133"/>
      <c r="K214" s="133"/>
      <c r="M214" s="133"/>
      <c r="N214" s="166"/>
    </row>
    <row r="215" spans="2:14" x14ac:dyDescent="0.25">
      <c r="B215" s="98"/>
      <c r="J215" s="133"/>
      <c r="K215" s="133"/>
      <c r="M215" s="133"/>
      <c r="N215" s="166"/>
    </row>
    <row r="216" spans="2:14" x14ac:dyDescent="0.25">
      <c r="B216" s="98"/>
      <c r="J216" s="133"/>
      <c r="K216" s="133"/>
      <c r="M216" s="133"/>
      <c r="N216" s="166"/>
    </row>
    <row r="217" spans="2:14" x14ac:dyDescent="0.25">
      <c r="B217" s="98"/>
      <c r="J217" s="133"/>
      <c r="K217" s="133"/>
      <c r="M217" s="133"/>
      <c r="N217" s="166"/>
    </row>
    <row r="218" spans="2:14" x14ac:dyDescent="0.25">
      <c r="B218" s="98"/>
      <c r="J218" s="133"/>
      <c r="K218" s="133"/>
      <c r="M218" s="133"/>
      <c r="N218" s="166"/>
    </row>
    <row r="219" spans="2:14" x14ac:dyDescent="0.25">
      <c r="B219" s="98"/>
      <c r="J219" s="133"/>
      <c r="K219" s="133"/>
      <c r="M219" s="133"/>
      <c r="N219" s="166"/>
    </row>
    <row r="220" spans="2:14" x14ac:dyDescent="0.25">
      <c r="B220" s="98"/>
      <c r="J220" s="133"/>
      <c r="K220" s="133"/>
      <c r="M220" s="133"/>
      <c r="N220" s="166"/>
    </row>
    <row r="221" spans="2:14" x14ac:dyDescent="0.25">
      <c r="B221" s="98"/>
      <c r="J221" s="133"/>
      <c r="K221" s="133"/>
      <c r="M221" s="133"/>
      <c r="N221" s="166"/>
    </row>
    <row r="222" spans="2:14" x14ac:dyDescent="0.25">
      <c r="B222" s="98"/>
      <c r="J222" s="133"/>
      <c r="K222" s="133"/>
      <c r="M222" s="133"/>
      <c r="N222" s="166"/>
    </row>
    <row r="223" spans="2:14" x14ac:dyDescent="0.25">
      <c r="B223" s="98"/>
      <c r="J223" s="133"/>
      <c r="K223" s="133"/>
      <c r="M223" s="133"/>
      <c r="N223" s="166"/>
    </row>
    <row r="224" spans="2:14" x14ac:dyDescent="0.25">
      <c r="B224" s="98"/>
      <c r="J224" s="133"/>
      <c r="K224" s="133"/>
      <c r="M224" s="133"/>
      <c r="N224" s="166"/>
    </row>
    <row r="225" spans="2:14" x14ac:dyDescent="0.25">
      <c r="B225" s="98"/>
      <c r="J225" s="133"/>
      <c r="K225" s="133"/>
      <c r="M225" s="133"/>
      <c r="N225" s="166"/>
    </row>
    <row r="226" spans="2:14" x14ac:dyDescent="0.25">
      <c r="B226" s="98"/>
      <c r="J226" s="133"/>
      <c r="K226" s="133"/>
      <c r="M226" s="133"/>
      <c r="N226" s="166"/>
    </row>
    <row r="227" spans="2:14" x14ac:dyDescent="0.25">
      <c r="B227" s="98"/>
      <c r="J227" s="133"/>
      <c r="K227" s="133"/>
      <c r="M227" s="133"/>
      <c r="N227" s="166"/>
    </row>
    <row r="228" spans="2:14" x14ac:dyDescent="0.25">
      <c r="B228" s="98"/>
      <c r="J228" s="133"/>
      <c r="K228" s="133"/>
      <c r="M228" s="133"/>
      <c r="N228" s="166"/>
    </row>
    <row r="229" spans="2:14" x14ac:dyDescent="0.25">
      <c r="B229" s="98"/>
      <c r="J229" s="133"/>
      <c r="K229" s="133"/>
      <c r="M229" s="133"/>
      <c r="N229" s="166"/>
    </row>
    <row r="230" spans="2:14" x14ac:dyDescent="0.25">
      <c r="B230" s="98"/>
      <c r="J230" s="133"/>
      <c r="K230" s="133"/>
      <c r="M230" s="133"/>
      <c r="N230" s="166"/>
    </row>
    <row r="231" spans="2:14" x14ac:dyDescent="0.25">
      <c r="B231" s="98"/>
      <c r="J231" s="133"/>
      <c r="K231" s="133"/>
      <c r="M231" s="133"/>
      <c r="N231" s="166"/>
    </row>
    <row r="232" spans="2:14" x14ac:dyDescent="0.25">
      <c r="B232" s="98"/>
      <c r="J232" s="133"/>
      <c r="K232" s="133"/>
      <c r="M232" s="133"/>
      <c r="N232" s="166"/>
    </row>
    <row r="233" spans="2:14" x14ac:dyDescent="0.25">
      <c r="B233" s="98"/>
      <c r="J233" s="133"/>
      <c r="K233" s="133"/>
      <c r="M233" s="133"/>
      <c r="N233" s="166"/>
    </row>
    <row r="234" spans="2:14" x14ac:dyDescent="0.25">
      <c r="J234" s="133"/>
      <c r="K234" s="133"/>
      <c r="M234" s="133"/>
      <c r="N234" s="166"/>
    </row>
    <row r="235" spans="2:14" x14ac:dyDescent="0.25">
      <c r="J235" s="133"/>
      <c r="K235" s="133"/>
      <c r="M235" s="133"/>
      <c r="N235" s="166"/>
    </row>
    <row r="236" spans="2:14" x14ac:dyDescent="0.25">
      <c r="J236" s="133"/>
      <c r="K236" s="133"/>
      <c r="M236" s="133"/>
      <c r="N236" s="166"/>
    </row>
    <row r="237" spans="2:14" x14ac:dyDescent="0.25">
      <c r="J237" s="133"/>
      <c r="K237" s="133"/>
      <c r="M237" s="133"/>
      <c r="N237" s="166"/>
    </row>
    <row r="238" spans="2:14" x14ac:dyDescent="0.25">
      <c r="J238" s="133"/>
      <c r="K238" s="133"/>
      <c r="M238" s="133"/>
      <c r="N238" s="166"/>
    </row>
    <row r="239" spans="2:14" x14ac:dyDescent="0.25">
      <c r="J239" s="133"/>
      <c r="K239" s="133"/>
      <c r="M239" s="133"/>
      <c r="N239" s="166"/>
    </row>
    <row r="240" spans="2:14" x14ac:dyDescent="0.25">
      <c r="J240" s="133"/>
      <c r="K240" s="133"/>
      <c r="M240" s="133"/>
      <c r="N240" s="166"/>
    </row>
    <row r="241" spans="10:14" x14ac:dyDescent="0.25">
      <c r="J241" s="133"/>
      <c r="K241" s="133"/>
      <c r="M241" s="133"/>
      <c r="N241" s="166"/>
    </row>
    <row r="242" spans="10:14" x14ac:dyDescent="0.25">
      <c r="J242" s="133"/>
      <c r="K242" s="133"/>
      <c r="M242" s="133"/>
      <c r="N242" s="166"/>
    </row>
    <row r="243" spans="10:14" x14ac:dyDescent="0.25">
      <c r="J243" s="133"/>
      <c r="K243" s="133"/>
      <c r="M243" s="133"/>
      <c r="N243" s="166"/>
    </row>
    <row r="244" spans="10:14" x14ac:dyDescent="0.25">
      <c r="J244" s="133"/>
      <c r="K244" s="133"/>
      <c r="M244" s="133"/>
      <c r="N244" s="166"/>
    </row>
    <row r="245" spans="10:14" x14ac:dyDescent="0.25">
      <c r="J245" s="133"/>
      <c r="K245" s="133"/>
      <c r="M245" s="133"/>
      <c r="N245" s="166"/>
    </row>
    <row r="246" spans="10:14" x14ac:dyDescent="0.25">
      <c r="J246" s="133"/>
      <c r="K246" s="133"/>
      <c r="M246" s="133"/>
      <c r="N246" s="166"/>
    </row>
    <row r="247" spans="10:14" x14ac:dyDescent="0.25">
      <c r="J247" s="133"/>
      <c r="K247" s="133"/>
      <c r="M247" s="133"/>
      <c r="N247" s="166"/>
    </row>
    <row r="248" spans="10:14" x14ac:dyDescent="0.25">
      <c r="J248" s="133"/>
      <c r="K248" s="133"/>
      <c r="M248" s="133"/>
      <c r="N248" s="166"/>
    </row>
    <row r="249" spans="10:14" x14ac:dyDescent="0.25">
      <c r="J249" s="133"/>
      <c r="K249" s="133"/>
      <c r="M249" s="133"/>
      <c r="N249" s="166"/>
    </row>
    <row r="250" spans="10:14" x14ac:dyDescent="0.25">
      <c r="J250" s="133"/>
      <c r="K250" s="133"/>
      <c r="M250" s="133"/>
      <c r="N250" s="166"/>
    </row>
    <row r="251" spans="10:14" x14ac:dyDescent="0.25">
      <c r="J251" s="133"/>
      <c r="K251" s="133"/>
      <c r="M251" s="133"/>
      <c r="N251" s="166"/>
    </row>
    <row r="252" spans="10:14" x14ac:dyDescent="0.25">
      <c r="J252" s="133"/>
      <c r="K252" s="133"/>
      <c r="M252" s="133"/>
      <c r="N252" s="166"/>
    </row>
    <row r="253" spans="10:14" x14ac:dyDescent="0.25">
      <c r="J253" s="133"/>
      <c r="K253" s="133"/>
      <c r="M253" s="133"/>
      <c r="N253" s="166"/>
    </row>
    <row r="254" spans="10:14" x14ac:dyDescent="0.25">
      <c r="J254" s="133"/>
      <c r="K254" s="133"/>
      <c r="M254" s="133"/>
      <c r="N254" s="166"/>
    </row>
    <row r="255" spans="10:14" x14ac:dyDescent="0.25">
      <c r="J255" s="133"/>
      <c r="K255" s="133"/>
      <c r="M255" s="133"/>
      <c r="N255" s="166"/>
    </row>
    <row r="256" spans="10:14" x14ac:dyDescent="0.25">
      <c r="J256" s="133"/>
      <c r="K256" s="133"/>
      <c r="M256" s="133"/>
      <c r="N256" s="166"/>
    </row>
    <row r="257" spans="10:14" x14ac:dyDescent="0.25">
      <c r="J257" s="133"/>
      <c r="K257" s="133"/>
      <c r="M257" s="133"/>
      <c r="N257" s="166"/>
    </row>
    <row r="258" spans="10:14" x14ac:dyDescent="0.25">
      <c r="J258" s="133"/>
      <c r="K258" s="133"/>
      <c r="M258" s="133"/>
      <c r="N258" s="166"/>
    </row>
    <row r="259" spans="10:14" x14ac:dyDescent="0.25">
      <c r="J259" s="133"/>
      <c r="K259" s="133"/>
      <c r="M259" s="133"/>
      <c r="N259" s="166"/>
    </row>
    <row r="260" spans="10:14" x14ac:dyDescent="0.25">
      <c r="J260" s="133"/>
      <c r="K260" s="133"/>
      <c r="M260" s="133"/>
      <c r="N260" s="166"/>
    </row>
    <row r="261" spans="10:14" x14ac:dyDescent="0.25">
      <c r="J261" s="133"/>
      <c r="K261" s="133"/>
      <c r="M261" s="133"/>
      <c r="N261" s="166"/>
    </row>
    <row r="262" spans="10:14" x14ac:dyDescent="0.25">
      <c r="J262" s="133"/>
      <c r="K262" s="133"/>
      <c r="M262" s="133"/>
      <c r="N262" s="166"/>
    </row>
    <row r="263" spans="10:14" x14ac:dyDescent="0.25">
      <c r="J263" s="133"/>
      <c r="K263" s="133"/>
      <c r="M263" s="133"/>
      <c r="N263" s="166"/>
    </row>
    <row r="264" spans="10:14" x14ac:dyDescent="0.25">
      <c r="J264" s="133"/>
      <c r="K264" s="133"/>
      <c r="M264" s="133"/>
      <c r="N264" s="166"/>
    </row>
    <row r="265" spans="10:14" x14ac:dyDescent="0.25">
      <c r="J265" s="133"/>
      <c r="K265" s="133"/>
      <c r="M265" s="133"/>
      <c r="N265" s="166"/>
    </row>
    <row r="266" spans="10:14" x14ac:dyDescent="0.25">
      <c r="J266" s="133"/>
      <c r="K266" s="133"/>
      <c r="M266" s="133"/>
      <c r="N266" s="166"/>
    </row>
    <row r="267" spans="10:14" x14ac:dyDescent="0.25">
      <c r="J267" s="133"/>
      <c r="K267" s="133"/>
      <c r="M267" s="133"/>
      <c r="N267" s="166"/>
    </row>
    <row r="268" spans="10:14" x14ac:dyDescent="0.25">
      <c r="J268" s="133"/>
      <c r="K268" s="133"/>
      <c r="M268" s="133"/>
      <c r="N268" s="166"/>
    </row>
    <row r="269" spans="10:14" x14ac:dyDescent="0.25">
      <c r="J269" s="133"/>
      <c r="K269" s="133"/>
      <c r="M269" s="133"/>
      <c r="N269" s="166"/>
    </row>
    <row r="270" spans="10:14" x14ac:dyDescent="0.25">
      <c r="J270" s="133"/>
      <c r="K270" s="133"/>
      <c r="M270" s="133"/>
      <c r="N270" s="166"/>
    </row>
    <row r="271" spans="10:14" x14ac:dyDescent="0.25">
      <c r="J271" s="133"/>
      <c r="K271" s="133"/>
      <c r="M271" s="133"/>
      <c r="N271" s="166"/>
    </row>
    <row r="272" spans="10:14" x14ac:dyDescent="0.25">
      <c r="J272" s="133"/>
      <c r="K272" s="133"/>
      <c r="M272" s="133"/>
      <c r="N272" s="166"/>
    </row>
    <row r="273" spans="10:14" x14ac:dyDescent="0.25">
      <c r="J273" s="133"/>
      <c r="K273" s="133"/>
      <c r="M273" s="133"/>
      <c r="N273" s="166"/>
    </row>
    <row r="274" spans="10:14" x14ac:dyDescent="0.25">
      <c r="J274" s="133"/>
      <c r="K274" s="133"/>
      <c r="M274" s="133"/>
      <c r="N274" s="166"/>
    </row>
    <row r="275" spans="10:14" x14ac:dyDescent="0.25">
      <c r="J275" s="133"/>
      <c r="K275" s="133"/>
      <c r="M275" s="133"/>
      <c r="N275" s="166"/>
    </row>
    <row r="276" spans="10:14" x14ac:dyDescent="0.25">
      <c r="J276" s="133"/>
      <c r="K276" s="133"/>
      <c r="M276" s="133"/>
      <c r="N276" s="166"/>
    </row>
    <row r="277" spans="10:14" x14ac:dyDescent="0.25">
      <c r="J277" s="133"/>
      <c r="K277" s="133"/>
      <c r="M277" s="133"/>
      <c r="N277" s="166"/>
    </row>
    <row r="278" spans="10:14" x14ac:dyDescent="0.25">
      <c r="J278" s="133"/>
      <c r="K278" s="133"/>
      <c r="M278" s="133"/>
      <c r="N278" s="166"/>
    </row>
    <row r="279" spans="10:14" x14ac:dyDescent="0.25">
      <c r="J279" s="133"/>
      <c r="K279" s="133"/>
      <c r="M279" s="133"/>
      <c r="N279" s="166"/>
    </row>
    <row r="280" spans="10:14" x14ac:dyDescent="0.25">
      <c r="J280" s="133"/>
      <c r="K280" s="133"/>
      <c r="M280" s="133"/>
      <c r="N280" s="166"/>
    </row>
    <row r="281" spans="10:14" x14ac:dyDescent="0.25">
      <c r="J281" s="133"/>
      <c r="K281" s="133"/>
      <c r="M281" s="133"/>
      <c r="N281" s="166"/>
    </row>
    <row r="282" spans="10:14" x14ac:dyDescent="0.25">
      <c r="J282" s="133"/>
      <c r="K282" s="133"/>
      <c r="M282" s="133"/>
      <c r="N282" s="166"/>
    </row>
    <row r="283" spans="10:14" x14ac:dyDescent="0.25">
      <c r="J283" s="133"/>
      <c r="K283" s="133"/>
      <c r="M283" s="133"/>
      <c r="N283" s="166"/>
    </row>
    <row r="284" spans="10:14" x14ac:dyDescent="0.25">
      <c r="J284" s="133"/>
      <c r="K284" s="133"/>
      <c r="M284" s="133"/>
      <c r="N284" s="166"/>
    </row>
    <row r="285" spans="10:14" x14ac:dyDescent="0.25">
      <c r="J285" s="133"/>
      <c r="K285" s="133"/>
      <c r="M285" s="133"/>
      <c r="N285" s="166"/>
    </row>
    <row r="286" spans="10:14" x14ac:dyDescent="0.25">
      <c r="J286" s="133"/>
      <c r="K286" s="133"/>
      <c r="M286" s="133"/>
      <c r="N286" s="166"/>
    </row>
    <row r="287" spans="10:14" x14ac:dyDescent="0.25">
      <c r="J287" s="133"/>
      <c r="K287" s="133"/>
      <c r="M287" s="133"/>
      <c r="N287" s="166"/>
    </row>
    <row r="288" spans="10:14" x14ac:dyDescent="0.25">
      <c r="J288" s="133"/>
      <c r="K288" s="133"/>
      <c r="M288" s="133"/>
      <c r="N288" s="166"/>
    </row>
    <row r="289" spans="10:14" x14ac:dyDescent="0.25">
      <c r="J289" s="133"/>
      <c r="K289" s="133"/>
      <c r="M289" s="133"/>
      <c r="N289" s="166"/>
    </row>
    <row r="290" spans="10:14" x14ac:dyDescent="0.25">
      <c r="J290" s="133"/>
      <c r="K290" s="133"/>
      <c r="M290" s="133"/>
      <c r="N290" s="166"/>
    </row>
    <row r="291" spans="10:14" x14ac:dyDescent="0.25">
      <c r="J291" s="133"/>
      <c r="K291" s="133"/>
      <c r="M291" s="133"/>
      <c r="N291" s="166"/>
    </row>
    <row r="292" spans="10:14" x14ac:dyDescent="0.25">
      <c r="J292" s="133"/>
      <c r="K292" s="133"/>
      <c r="M292" s="133"/>
      <c r="N292" s="166"/>
    </row>
    <row r="293" spans="10:14" x14ac:dyDescent="0.25">
      <c r="J293" s="133"/>
      <c r="K293" s="133"/>
      <c r="M293" s="133"/>
      <c r="N293" s="166"/>
    </row>
    <row r="294" spans="10:14" x14ac:dyDescent="0.25">
      <c r="J294" s="133"/>
      <c r="K294" s="133"/>
      <c r="M294" s="133"/>
      <c r="N294" s="166"/>
    </row>
    <row r="295" spans="10:14" x14ac:dyDescent="0.25">
      <c r="J295" s="133"/>
      <c r="K295" s="133"/>
      <c r="M295" s="133"/>
      <c r="N295" s="166"/>
    </row>
    <row r="296" spans="10:14" x14ac:dyDescent="0.25">
      <c r="J296" s="133"/>
      <c r="K296" s="133"/>
      <c r="M296" s="133"/>
      <c r="N296" s="166"/>
    </row>
    <row r="297" spans="10:14" x14ac:dyDescent="0.25">
      <c r="J297" s="133"/>
      <c r="K297" s="133"/>
      <c r="M297" s="133"/>
      <c r="N297" s="166"/>
    </row>
    <row r="298" spans="10:14" x14ac:dyDescent="0.25">
      <c r="J298" s="133"/>
      <c r="K298" s="133"/>
      <c r="M298" s="133"/>
      <c r="N298" s="166"/>
    </row>
    <row r="299" spans="10:14" x14ac:dyDescent="0.25">
      <c r="J299" s="133"/>
      <c r="K299" s="133"/>
      <c r="M299" s="133"/>
      <c r="N299" s="166"/>
    </row>
    <row r="300" spans="10:14" x14ac:dyDescent="0.25">
      <c r="J300" s="133"/>
      <c r="K300" s="133"/>
      <c r="M300" s="133"/>
      <c r="N300" s="166"/>
    </row>
    <row r="301" spans="10:14" x14ac:dyDescent="0.25">
      <c r="J301" s="133"/>
      <c r="K301" s="133"/>
      <c r="M301" s="133"/>
      <c r="N301" s="166"/>
    </row>
    <row r="302" spans="10:14" x14ac:dyDescent="0.25">
      <c r="J302" s="133"/>
      <c r="K302" s="133"/>
      <c r="M302" s="133"/>
      <c r="N302" s="166"/>
    </row>
    <row r="303" spans="10:14" x14ac:dyDescent="0.25">
      <c r="J303" s="133"/>
      <c r="K303" s="133"/>
      <c r="M303" s="133"/>
      <c r="N303" s="166"/>
    </row>
    <row r="304" spans="10:14" x14ac:dyDescent="0.25">
      <c r="J304" s="133"/>
      <c r="K304" s="133"/>
      <c r="M304" s="133"/>
      <c r="N304" s="166"/>
    </row>
    <row r="305" spans="10:14" x14ac:dyDescent="0.25">
      <c r="J305" s="133"/>
      <c r="K305" s="133"/>
      <c r="M305" s="133"/>
      <c r="N305" s="166"/>
    </row>
    <row r="306" spans="10:14" x14ac:dyDescent="0.25">
      <c r="J306" s="133"/>
      <c r="K306" s="133"/>
      <c r="M306" s="133"/>
      <c r="N306" s="166"/>
    </row>
    <row r="307" spans="10:14" x14ac:dyDescent="0.25">
      <c r="J307" s="133"/>
      <c r="K307" s="133"/>
      <c r="M307" s="133"/>
      <c r="N307" s="166"/>
    </row>
    <row r="308" spans="10:14" x14ac:dyDescent="0.25">
      <c r="J308" s="133"/>
      <c r="K308" s="133"/>
      <c r="M308" s="133"/>
      <c r="N308" s="166"/>
    </row>
    <row r="309" spans="10:14" x14ac:dyDescent="0.25">
      <c r="J309" s="133"/>
      <c r="K309" s="133"/>
      <c r="M309" s="133"/>
      <c r="N309" s="166"/>
    </row>
    <row r="310" spans="10:14" x14ac:dyDescent="0.25">
      <c r="J310" s="133"/>
      <c r="K310" s="133"/>
      <c r="M310" s="133"/>
      <c r="N310" s="166"/>
    </row>
    <row r="311" spans="10:14" x14ac:dyDescent="0.25">
      <c r="J311" s="133"/>
      <c r="K311" s="133"/>
      <c r="M311" s="133"/>
      <c r="N311" s="166"/>
    </row>
    <row r="312" spans="10:14" x14ac:dyDescent="0.25">
      <c r="J312" s="133"/>
      <c r="K312" s="133"/>
      <c r="M312" s="133"/>
      <c r="N312" s="166"/>
    </row>
    <row r="313" spans="10:14" x14ac:dyDescent="0.25">
      <c r="J313" s="133"/>
      <c r="K313" s="133"/>
      <c r="M313" s="133"/>
      <c r="N313" s="166"/>
    </row>
    <row r="314" spans="10:14" x14ac:dyDescent="0.25">
      <c r="J314" s="133"/>
      <c r="K314" s="133"/>
      <c r="M314" s="133"/>
      <c r="N314" s="166"/>
    </row>
    <row r="315" spans="10:14" x14ac:dyDescent="0.25">
      <c r="J315" s="133"/>
      <c r="K315" s="133"/>
      <c r="M315" s="133"/>
      <c r="N315" s="166"/>
    </row>
    <row r="316" spans="10:14" x14ac:dyDescent="0.25">
      <c r="J316" s="133"/>
      <c r="K316" s="133"/>
      <c r="M316" s="133"/>
      <c r="N316" s="166"/>
    </row>
    <row r="317" spans="10:14" x14ac:dyDescent="0.25">
      <c r="J317" s="133"/>
      <c r="K317" s="133"/>
      <c r="M317" s="133"/>
      <c r="N317" s="166"/>
    </row>
    <row r="318" spans="10:14" x14ac:dyDescent="0.25">
      <c r="J318" s="133"/>
      <c r="K318" s="133"/>
      <c r="M318" s="133"/>
      <c r="N318" s="166"/>
    </row>
    <row r="319" spans="10:14" x14ac:dyDescent="0.25">
      <c r="J319" s="133"/>
      <c r="K319" s="133"/>
      <c r="M319" s="133"/>
      <c r="N319" s="166"/>
    </row>
    <row r="320" spans="10:14" x14ac:dyDescent="0.25">
      <c r="J320" s="133"/>
      <c r="K320" s="133"/>
      <c r="M320" s="133"/>
      <c r="N320" s="166"/>
    </row>
    <row r="321" spans="10:14" x14ac:dyDescent="0.25">
      <c r="J321" s="133"/>
      <c r="K321" s="133"/>
      <c r="M321" s="133"/>
      <c r="N321" s="166"/>
    </row>
    <row r="322" spans="10:14" x14ac:dyDescent="0.25">
      <c r="J322" s="133"/>
      <c r="K322" s="133"/>
      <c r="M322" s="133"/>
      <c r="N322" s="166"/>
    </row>
    <row r="323" spans="10:14" x14ac:dyDescent="0.25">
      <c r="J323" s="133"/>
      <c r="K323" s="133"/>
      <c r="M323" s="133"/>
      <c r="N323" s="166"/>
    </row>
    <row r="324" spans="10:14" x14ac:dyDescent="0.25">
      <c r="J324" s="133"/>
      <c r="K324" s="133"/>
      <c r="M324" s="133"/>
      <c r="N324" s="166"/>
    </row>
    <row r="325" spans="10:14" x14ac:dyDescent="0.25">
      <c r="J325" s="133"/>
      <c r="K325" s="133"/>
      <c r="M325" s="133"/>
      <c r="N325" s="166"/>
    </row>
    <row r="326" spans="10:14" x14ac:dyDescent="0.25">
      <c r="J326" s="133"/>
      <c r="K326" s="133"/>
      <c r="M326" s="133"/>
      <c r="N326" s="166"/>
    </row>
    <row r="327" spans="10:14" x14ac:dyDescent="0.25">
      <c r="J327" s="133"/>
      <c r="K327" s="133"/>
      <c r="M327" s="133"/>
      <c r="N327" s="166"/>
    </row>
    <row r="328" spans="10:14" x14ac:dyDescent="0.25">
      <c r="J328" s="133"/>
      <c r="K328" s="133"/>
      <c r="M328" s="133"/>
      <c r="N328" s="166"/>
    </row>
    <row r="329" spans="10:14" x14ac:dyDescent="0.25">
      <c r="J329" s="133"/>
      <c r="K329" s="133"/>
      <c r="M329" s="133"/>
      <c r="N329" s="166"/>
    </row>
    <row r="330" spans="10:14" x14ac:dyDescent="0.25">
      <c r="J330" s="133"/>
      <c r="K330" s="133"/>
      <c r="M330" s="133"/>
      <c r="N330" s="166"/>
    </row>
    <row r="331" spans="10:14" x14ac:dyDescent="0.25">
      <c r="J331" s="133"/>
      <c r="K331" s="133"/>
      <c r="M331" s="133"/>
      <c r="N331" s="166"/>
    </row>
    <row r="332" spans="10:14" x14ac:dyDescent="0.25">
      <c r="J332" s="133"/>
      <c r="K332" s="133"/>
      <c r="M332" s="133"/>
      <c r="N332" s="166"/>
    </row>
    <row r="333" spans="10:14" x14ac:dyDescent="0.25">
      <c r="J333" s="133"/>
      <c r="K333" s="133"/>
      <c r="M333" s="133"/>
      <c r="N333" s="166"/>
    </row>
    <row r="334" spans="10:14" x14ac:dyDescent="0.25">
      <c r="J334" s="133"/>
      <c r="K334" s="133"/>
      <c r="M334" s="133"/>
      <c r="N334" s="166"/>
    </row>
    <row r="335" spans="10:14" x14ac:dyDescent="0.25">
      <c r="J335" s="133"/>
      <c r="K335" s="133"/>
      <c r="M335" s="133"/>
      <c r="N335" s="166"/>
    </row>
    <row r="336" spans="10:14" x14ac:dyDescent="0.25">
      <c r="J336" s="133"/>
      <c r="K336" s="133"/>
      <c r="M336" s="133"/>
      <c r="N336" s="166"/>
    </row>
    <row r="337" spans="10:14" x14ac:dyDescent="0.25">
      <c r="J337" s="133"/>
      <c r="K337" s="133"/>
      <c r="M337" s="133"/>
      <c r="N337" s="166"/>
    </row>
    <row r="338" spans="10:14" x14ac:dyDescent="0.25">
      <c r="J338" s="133"/>
      <c r="K338" s="133"/>
      <c r="M338" s="133"/>
      <c r="N338" s="166"/>
    </row>
    <row r="339" spans="10:14" x14ac:dyDescent="0.25">
      <c r="J339" s="133"/>
      <c r="K339" s="133"/>
      <c r="M339" s="133"/>
      <c r="N339" s="166"/>
    </row>
    <row r="340" spans="10:14" x14ac:dyDescent="0.25">
      <c r="J340" s="133"/>
      <c r="K340" s="133"/>
      <c r="M340" s="133"/>
      <c r="N340" s="166"/>
    </row>
    <row r="341" spans="10:14" x14ac:dyDescent="0.25">
      <c r="J341" s="133"/>
      <c r="K341" s="133"/>
      <c r="M341" s="133"/>
      <c r="N341" s="166"/>
    </row>
    <row r="342" spans="10:14" x14ac:dyDescent="0.25">
      <c r="J342" s="133"/>
      <c r="K342" s="133"/>
      <c r="M342" s="133"/>
      <c r="N342" s="166"/>
    </row>
    <row r="343" spans="10:14" x14ac:dyDescent="0.25">
      <c r="J343" s="133"/>
      <c r="K343" s="133"/>
      <c r="M343" s="133"/>
      <c r="N343" s="166"/>
    </row>
    <row r="344" spans="10:14" x14ac:dyDescent="0.25">
      <c r="J344" s="133"/>
      <c r="K344" s="133"/>
      <c r="M344" s="133"/>
      <c r="N344" s="166"/>
    </row>
    <row r="345" spans="10:14" x14ac:dyDescent="0.25">
      <c r="J345" s="133"/>
      <c r="K345" s="133"/>
      <c r="M345" s="133"/>
      <c r="N345" s="166"/>
    </row>
    <row r="346" spans="10:14" x14ac:dyDescent="0.25">
      <c r="J346" s="133"/>
      <c r="K346" s="133"/>
      <c r="M346" s="133"/>
      <c r="N346" s="166"/>
    </row>
    <row r="347" spans="10:14" x14ac:dyDescent="0.25">
      <c r="J347" s="133"/>
      <c r="K347" s="133"/>
      <c r="M347" s="133"/>
      <c r="N347" s="166"/>
    </row>
    <row r="348" spans="10:14" x14ac:dyDescent="0.25">
      <c r="J348" s="133"/>
      <c r="K348" s="133"/>
      <c r="M348" s="133"/>
      <c r="N348" s="166"/>
    </row>
    <row r="349" spans="10:14" x14ac:dyDescent="0.25">
      <c r="J349" s="133"/>
      <c r="K349" s="133"/>
      <c r="M349" s="133"/>
      <c r="N349" s="166"/>
    </row>
    <row r="350" spans="10:14" x14ac:dyDescent="0.25">
      <c r="J350" s="133"/>
      <c r="K350" s="133"/>
      <c r="M350" s="133"/>
      <c r="N350" s="166"/>
    </row>
    <row r="351" spans="10:14" x14ac:dyDescent="0.25">
      <c r="J351" s="133"/>
      <c r="K351" s="133"/>
      <c r="M351" s="133"/>
      <c r="N351" s="166"/>
    </row>
    <row r="352" spans="10:14" x14ac:dyDescent="0.25">
      <c r="J352" s="133"/>
      <c r="K352" s="133"/>
      <c r="M352" s="133"/>
      <c r="N352" s="166"/>
    </row>
    <row r="353" spans="10:14" x14ac:dyDescent="0.25">
      <c r="J353" s="133"/>
      <c r="K353" s="133"/>
      <c r="M353" s="133"/>
      <c r="N353" s="166"/>
    </row>
    <row r="354" spans="10:14" x14ac:dyDescent="0.25">
      <c r="J354" s="133"/>
      <c r="K354" s="133"/>
      <c r="M354" s="133"/>
      <c r="N354" s="166"/>
    </row>
    <row r="355" spans="10:14" x14ac:dyDescent="0.25">
      <c r="J355" s="133"/>
      <c r="K355" s="133"/>
      <c r="M355" s="133"/>
      <c r="N355" s="166"/>
    </row>
    <row r="356" spans="10:14" x14ac:dyDescent="0.25">
      <c r="J356" s="133"/>
      <c r="K356" s="133"/>
      <c r="M356" s="133"/>
      <c r="N356" s="166"/>
    </row>
    <row r="357" spans="10:14" x14ac:dyDescent="0.25">
      <c r="J357" s="133"/>
      <c r="K357" s="133"/>
      <c r="M357" s="133"/>
      <c r="N357" s="166"/>
    </row>
    <row r="358" spans="10:14" x14ac:dyDescent="0.25">
      <c r="J358" s="133"/>
      <c r="K358" s="133"/>
      <c r="M358" s="133"/>
      <c r="N358" s="166"/>
    </row>
    <row r="359" spans="10:14" x14ac:dyDescent="0.25">
      <c r="J359" s="133"/>
      <c r="K359" s="133"/>
      <c r="M359" s="133"/>
      <c r="N359" s="166"/>
    </row>
    <row r="360" spans="10:14" x14ac:dyDescent="0.25">
      <c r="J360" s="133"/>
      <c r="K360" s="133"/>
      <c r="M360" s="133"/>
      <c r="N360" s="166"/>
    </row>
    <row r="361" spans="10:14" x14ac:dyDescent="0.25">
      <c r="J361" s="133"/>
      <c r="K361" s="133"/>
      <c r="M361" s="133"/>
      <c r="N361" s="166"/>
    </row>
    <row r="362" spans="10:14" x14ac:dyDescent="0.25">
      <c r="J362" s="133"/>
      <c r="K362" s="133"/>
      <c r="M362" s="133"/>
      <c r="N362" s="166"/>
    </row>
    <row r="363" spans="10:14" x14ac:dyDescent="0.25">
      <c r="J363" s="133"/>
      <c r="K363" s="133"/>
      <c r="M363" s="133"/>
      <c r="N363" s="166"/>
    </row>
    <row r="364" spans="10:14" x14ac:dyDescent="0.25">
      <c r="J364" s="133"/>
      <c r="K364" s="133"/>
      <c r="M364" s="133"/>
      <c r="N364" s="166"/>
    </row>
    <row r="365" spans="10:14" x14ac:dyDescent="0.25">
      <c r="J365" s="133"/>
      <c r="K365" s="133"/>
      <c r="M365" s="133"/>
      <c r="N365" s="166"/>
    </row>
    <row r="366" spans="10:14" x14ac:dyDescent="0.25">
      <c r="J366" s="133"/>
      <c r="K366" s="133"/>
      <c r="M366" s="133"/>
      <c r="N366" s="166"/>
    </row>
    <row r="367" spans="10:14" x14ac:dyDescent="0.25">
      <c r="J367" s="133"/>
      <c r="K367" s="133"/>
      <c r="M367" s="133"/>
      <c r="N367" s="166"/>
    </row>
    <row r="368" spans="10:14" x14ac:dyDescent="0.25">
      <c r="J368" s="133"/>
      <c r="K368" s="133"/>
      <c r="M368" s="133"/>
      <c r="N368" s="166"/>
    </row>
    <row r="369" spans="10:14" x14ac:dyDescent="0.25">
      <c r="J369" s="133"/>
      <c r="K369" s="133"/>
      <c r="M369" s="133"/>
      <c r="N369" s="166"/>
    </row>
    <row r="370" spans="10:14" x14ac:dyDescent="0.25">
      <c r="J370" s="133"/>
      <c r="K370" s="133"/>
      <c r="M370" s="133"/>
      <c r="N370" s="166"/>
    </row>
    <row r="371" spans="10:14" x14ac:dyDescent="0.25">
      <c r="J371" s="133"/>
      <c r="K371" s="133"/>
      <c r="M371" s="133"/>
      <c r="N371" s="166"/>
    </row>
    <row r="372" spans="10:14" x14ac:dyDescent="0.25">
      <c r="J372" s="133"/>
      <c r="K372" s="133"/>
      <c r="M372" s="133"/>
      <c r="N372" s="166"/>
    </row>
    <row r="373" spans="10:14" x14ac:dyDescent="0.25">
      <c r="J373" s="133"/>
      <c r="K373" s="133"/>
      <c r="M373" s="133"/>
      <c r="N373" s="166"/>
    </row>
    <row r="374" spans="10:14" x14ac:dyDescent="0.25">
      <c r="J374" s="133"/>
      <c r="K374" s="133"/>
      <c r="M374" s="133"/>
      <c r="N374" s="166"/>
    </row>
    <row r="375" spans="10:14" x14ac:dyDescent="0.25">
      <c r="J375" s="133"/>
      <c r="K375" s="133"/>
      <c r="M375" s="133"/>
      <c r="N375" s="166"/>
    </row>
    <row r="376" spans="10:14" x14ac:dyDescent="0.25">
      <c r="J376" s="133"/>
      <c r="K376" s="133"/>
      <c r="M376" s="133"/>
      <c r="N376" s="166"/>
    </row>
    <row r="377" spans="10:14" x14ac:dyDescent="0.25">
      <c r="J377" s="133"/>
      <c r="K377" s="133"/>
      <c r="M377" s="133"/>
      <c r="N377" s="166"/>
    </row>
    <row r="378" spans="10:14" x14ac:dyDescent="0.25">
      <c r="J378" s="133"/>
      <c r="K378" s="133"/>
      <c r="M378" s="133"/>
      <c r="N378" s="166"/>
    </row>
    <row r="379" spans="10:14" x14ac:dyDescent="0.25">
      <c r="J379" s="133"/>
      <c r="K379" s="133"/>
      <c r="M379" s="133"/>
      <c r="N379" s="166"/>
    </row>
    <row r="380" spans="10:14" x14ac:dyDescent="0.25">
      <c r="J380" s="133"/>
      <c r="K380" s="133"/>
      <c r="M380" s="133"/>
      <c r="N380" s="166"/>
    </row>
    <row r="381" spans="10:14" x14ac:dyDescent="0.25">
      <c r="J381" s="133"/>
      <c r="K381" s="133"/>
      <c r="M381" s="133"/>
      <c r="N381" s="166"/>
    </row>
    <row r="382" spans="10:14" x14ac:dyDescent="0.25">
      <c r="J382" s="133"/>
      <c r="K382" s="133"/>
      <c r="M382" s="133"/>
      <c r="N382" s="166"/>
    </row>
    <row r="383" spans="10:14" x14ac:dyDescent="0.25">
      <c r="J383" s="133"/>
      <c r="K383" s="133"/>
      <c r="M383" s="133"/>
      <c r="N383" s="166"/>
    </row>
    <row r="384" spans="10:14" x14ac:dyDescent="0.25">
      <c r="J384" s="133"/>
      <c r="K384" s="133"/>
      <c r="M384" s="133"/>
      <c r="N384" s="166"/>
    </row>
    <row r="385" spans="10:14" x14ac:dyDescent="0.25">
      <c r="J385" s="133"/>
      <c r="K385" s="133"/>
      <c r="M385" s="133"/>
      <c r="N385" s="166"/>
    </row>
    <row r="386" spans="10:14" x14ac:dyDescent="0.25">
      <c r="J386" s="133"/>
      <c r="K386" s="133"/>
      <c r="M386" s="133"/>
      <c r="N386" s="166"/>
    </row>
    <row r="387" spans="10:14" x14ac:dyDescent="0.25">
      <c r="J387" s="133"/>
      <c r="K387" s="133"/>
      <c r="M387" s="133"/>
      <c r="N387" s="166"/>
    </row>
    <row r="388" spans="10:14" x14ac:dyDescent="0.25">
      <c r="J388" s="133"/>
      <c r="K388" s="133"/>
      <c r="M388" s="133"/>
      <c r="N388" s="166"/>
    </row>
    <row r="389" spans="10:14" x14ac:dyDescent="0.25">
      <c r="J389" s="133"/>
      <c r="K389" s="133"/>
      <c r="M389" s="133"/>
      <c r="N389" s="166"/>
    </row>
    <row r="390" spans="10:14" x14ac:dyDescent="0.25">
      <c r="J390" s="133"/>
      <c r="K390" s="133"/>
      <c r="M390" s="133"/>
      <c r="N390" s="166"/>
    </row>
    <row r="391" spans="10:14" x14ac:dyDescent="0.25">
      <c r="J391" s="133"/>
      <c r="K391" s="133"/>
      <c r="M391" s="133"/>
      <c r="N391" s="166"/>
    </row>
    <row r="392" spans="10:14" x14ac:dyDescent="0.25">
      <c r="J392" s="133"/>
      <c r="K392" s="133"/>
      <c r="M392" s="133"/>
      <c r="N392" s="166"/>
    </row>
    <row r="393" spans="10:14" x14ac:dyDescent="0.25">
      <c r="J393" s="133"/>
      <c r="K393" s="133"/>
      <c r="M393" s="133"/>
      <c r="N393" s="166"/>
    </row>
    <row r="394" spans="10:14" x14ac:dyDescent="0.25">
      <c r="J394" s="133"/>
      <c r="K394" s="133"/>
      <c r="M394" s="133"/>
      <c r="N394" s="166"/>
    </row>
    <row r="395" spans="10:14" x14ac:dyDescent="0.25">
      <c r="J395" s="133"/>
      <c r="K395" s="133"/>
      <c r="M395" s="133"/>
      <c r="N395" s="166"/>
    </row>
    <row r="396" spans="10:14" x14ac:dyDescent="0.25">
      <c r="J396" s="133"/>
      <c r="K396" s="133"/>
      <c r="M396" s="133"/>
      <c r="N396" s="166"/>
    </row>
    <row r="397" spans="10:14" x14ac:dyDescent="0.25">
      <c r="J397" s="133"/>
      <c r="K397" s="133"/>
      <c r="M397" s="133"/>
      <c r="N397" s="166"/>
    </row>
    <row r="398" spans="10:14" x14ac:dyDescent="0.25">
      <c r="J398" s="133"/>
      <c r="K398" s="133"/>
      <c r="M398" s="133"/>
      <c r="N398" s="166"/>
    </row>
    <row r="399" spans="10:14" x14ac:dyDescent="0.25">
      <c r="J399" s="133"/>
      <c r="K399" s="133"/>
      <c r="M399" s="133"/>
      <c r="N399" s="166"/>
    </row>
    <row r="400" spans="10:14" x14ac:dyDescent="0.25">
      <c r="J400" s="133"/>
      <c r="K400" s="133"/>
      <c r="M400" s="133"/>
      <c r="N400" s="166"/>
    </row>
    <row r="401" spans="10:14" x14ac:dyDescent="0.25">
      <c r="J401" s="133"/>
      <c r="K401" s="133"/>
      <c r="M401" s="133"/>
      <c r="N401" s="166"/>
    </row>
    <row r="402" spans="10:14" x14ac:dyDescent="0.25">
      <c r="J402" s="133"/>
      <c r="K402" s="133"/>
      <c r="M402" s="133"/>
      <c r="N402" s="166"/>
    </row>
    <row r="403" spans="10:14" x14ac:dyDescent="0.25">
      <c r="J403" s="133"/>
      <c r="K403" s="133"/>
      <c r="M403" s="133"/>
      <c r="N403" s="166"/>
    </row>
    <row r="404" spans="10:14" x14ac:dyDescent="0.25">
      <c r="J404" s="133"/>
      <c r="K404" s="133"/>
      <c r="M404" s="133"/>
      <c r="N404" s="166"/>
    </row>
    <row r="405" spans="10:14" x14ac:dyDescent="0.25">
      <c r="J405" s="133"/>
      <c r="K405" s="133"/>
      <c r="M405" s="133"/>
      <c r="N405" s="166"/>
    </row>
    <row r="406" spans="10:14" x14ac:dyDescent="0.25">
      <c r="J406" s="133"/>
      <c r="K406" s="133"/>
      <c r="M406" s="133"/>
      <c r="N406" s="166"/>
    </row>
    <row r="407" spans="10:14" x14ac:dyDescent="0.25">
      <c r="J407" s="133"/>
      <c r="K407" s="133"/>
      <c r="M407" s="133"/>
      <c r="N407" s="166"/>
    </row>
    <row r="408" spans="10:14" x14ac:dyDescent="0.25">
      <c r="J408" s="133"/>
      <c r="K408" s="133"/>
      <c r="M408" s="133"/>
      <c r="N408" s="166"/>
    </row>
    <row r="409" spans="10:14" x14ac:dyDescent="0.25">
      <c r="J409" s="133"/>
      <c r="K409" s="133"/>
      <c r="M409" s="133"/>
      <c r="N409" s="166"/>
    </row>
    <row r="410" spans="10:14" x14ac:dyDescent="0.25">
      <c r="J410" s="133"/>
      <c r="K410" s="133"/>
      <c r="M410" s="133"/>
      <c r="N410" s="166"/>
    </row>
    <row r="411" spans="10:14" x14ac:dyDescent="0.25">
      <c r="J411" s="133"/>
      <c r="K411" s="133"/>
      <c r="M411" s="133"/>
      <c r="N411" s="166"/>
    </row>
    <row r="412" spans="10:14" x14ac:dyDescent="0.25">
      <c r="J412" s="133"/>
      <c r="K412" s="133"/>
      <c r="M412" s="133"/>
      <c r="N412" s="166"/>
    </row>
    <row r="413" spans="10:14" x14ac:dyDescent="0.25">
      <c r="J413" s="133"/>
      <c r="K413" s="133"/>
      <c r="M413" s="133"/>
      <c r="N413" s="166"/>
    </row>
    <row r="414" spans="10:14" x14ac:dyDescent="0.25">
      <c r="J414" s="133"/>
      <c r="K414" s="133"/>
      <c r="M414" s="133"/>
      <c r="N414" s="166"/>
    </row>
    <row r="415" spans="10:14" x14ac:dyDescent="0.25">
      <c r="J415" s="133"/>
      <c r="K415" s="133"/>
      <c r="M415" s="133"/>
      <c r="N415" s="166"/>
    </row>
    <row r="416" spans="10:14" x14ac:dyDescent="0.25">
      <c r="J416" s="133"/>
      <c r="K416" s="133"/>
      <c r="M416" s="133"/>
      <c r="N416" s="166"/>
    </row>
    <row r="417" spans="10:14" x14ac:dyDescent="0.25">
      <c r="J417" s="133"/>
      <c r="K417" s="133"/>
      <c r="M417" s="133"/>
      <c r="N417" s="166"/>
    </row>
    <row r="418" spans="10:14" x14ac:dyDescent="0.25">
      <c r="J418" s="133"/>
      <c r="K418" s="133"/>
      <c r="M418" s="133"/>
      <c r="N418" s="166"/>
    </row>
    <row r="419" spans="10:14" x14ac:dyDescent="0.25">
      <c r="J419" s="133"/>
      <c r="K419" s="133"/>
      <c r="M419" s="133"/>
      <c r="N419" s="166"/>
    </row>
    <row r="420" spans="10:14" x14ac:dyDescent="0.25">
      <c r="J420" s="133"/>
      <c r="K420" s="133"/>
      <c r="M420" s="133"/>
      <c r="N420" s="166"/>
    </row>
    <row r="421" spans="10:14" x14ac:dyDescent="0.25">
      <c r="J421" s="133"/>
      <c r="K421" s="133"/>
      <c r="M421" s="133"/>
      <c r="N421" s="166"/>
    </row>
    <row r="422" spans="10:14" x14ac:dyDescent="0.25">
      <c r="J422" s="133"/>
      <c r="K422" s="133"/>
      <c r="M422" s="133"/>
      <c r="N422" s="166"/>
    </row>
    <row r="423" spans="10:14" x14ac:dyDescent="0.25">
      <c r="J423" s="133"/>
      <c r="K423" s="133"/>
      <c r="M423" s="133"/>
      <c r="N423" s="166"/>
    </row>
    <row r="424" spans="10:14" x14ac:dyDescent="0.25">
      <c r="J424" s="133"/>
      <c r="K424" s="133"/>
      <c r="M424" s="133"/>
      <c r="N424" s="166"/>
    </row>
    <row r="425" spans="10:14" x14ac:dyDescent="0.25">
      <c r="J425" s="133"/>
      <c r="K425" s="133"/>
      <c r="M425" s="133"/>
      <c r="N425" s="166"/>
    </row>
    <row r="426" spans="10:14" x14ac:dyDescent="0.25">
      <c r="J426" s="133"/>
      <c r="K426" s="133"/>
      <c r="M426" s="133"/>
      <c r="N426" s="166"/>
    </row>
    <row r="427" spans="10:14" x14ac:dyDescent="0.25">
      <c r="J427" s="133"/>
      <c r="K427" s="133"/>
      <c r="M427" s="133"/>
      <c r="N427" s="166"/>
    </row>
    <row r="428" spans="10:14" x14ac:dyDescent="0.25">
      <c r="J428" s="133"/>
      <c r="K428" s="133"/>
      <c r="M428" s="133"/>
      <c r="N428" s="166"/>
    </row>
    <row r="429" spans="10:14" x14ac:dyDescent="0.25">
      <c r="J429" s="133"/>
      <c r="K429" s="133"/>
      <c r="M429" s="133"/>
      <c r="N429" s="166"/>
    </row>
    <row r="430" spans="10:14" x14ac:dyDescent="0.25">
      <c r="J430" s="133"/>
      <c r="K430" s="133"/>
      <c r="M430" s="133"/>
      <c r="N430" s="166"/>
    </row>
    <row r="431" spans="10:14" x14ac:dyDescent="0.25">
      <c r="J431" s="133"/>
      <c r="K431" s="133"/>
      <c r="M431" s="133"/>
      <c r="N431" s="166"/>
    </row>
    <row r="432" spans="10:14" x14ac:dyDescent="0.25">
      <c r="J432" s="133"/>
      <c r="K432" s="133"/>
      <c r="M432" s="133"/>
      <c r="N432" s="166"/>
    </row>
    <row r="433" spans="10:14" x14ac:dyDescent="0.25">
      <c r="J433" s="133"/>
      <c r="K433" s="133"/>
      <c r="M433" s="133"/>
      <c r="N433" s="166"/>
    </row>
    <row r="434" spans="10:14" x14ac:dyDescent="0.25">
      <c r="J434" s="133"/>
      <c r="K434" s="133"/>
      <c r="M434" s="133"/>
      <c r="N434" s="166"/>
    </row>
    <row r="435" spans="10:14" x14ac:dyDescent="0.25">
      <c r="J435" s="133"/>
      <c r="K435" s="133"/>
      <c r="M435" s="133"/>
      <c r="N435" s="166"/>
    </row>
    <row r="436" spans="10:14" x14ac:dyDescent="0.25">
      <c r="J436" s="133"/>
      <c r="K436" s="133"/>
      <c r="M436" s="133"/>
      <c r="N436" s="166"/>
    </row>
    <row r="437" spans="10:14" x14ac:dyDescent="0.25">
      <c r="J437" s="133"/>
      <c r="K437" s="133"/>
      <c r="M437" s="133"/>
      <c r="N437" s="166"/>
    </row>
    <row r="438" spans="10:14" x14ac:dyDescent="0.25">
      <c r="J438" s="133"/>
      <c r="K438" s="133"/>
      <c r="M438" s="133"/>
      <c r="N438" s="166"/>
    </row>
    <row r="439" spans="10:14" x14ac:dyDescent="0.25">
      <c r="J439" s="133"/>
      <c r="K439" s="133"/>
      <c r="M439" s="133"/>
      <c r="N439" s="166"/>
    </row>
    <row r="440" spans="10:14" x14ac:dyDescent="0.25">
      <c r="J440" s="133"/>
      <c r="K440" s="133"/>
      <c r="M440" s="133"/>
      <c r="N440" s="166"/>
    </row>
    <row r="441" spans="10:14" x14ac:dyDescent="0.25">
      <c r="J441" s="133"/>
      <c r="K441" s="133"/>
      <c r="M441" s="133"/>
      <c r="N441" s="166"/>
    </row>
    <row r="442" spans="10:14" x14ac:dyDescent="0.25">
      <c r="J442" s="133"/>
      <c r="K442" s="133"/>
      <c r="M442" s="133"/>
      <c r="N442" s="166"/>
    </row>
    <row r="443" spans="10:14" x14ac:dyDescent="0.25">
      <c r="J443" s="133"/>
      <c r="K443" s="133"/>
      <c r="M443" s="133"/>
      <c r="N443" s="166"/>
    </row>
    <row r="444" spans="10:14" x14ac:dyDescent="0.25">
      <c r="J444" s="133"/>
      <c r="K444" s="133"/>
      <c r="M444" s="133"/>
      <c r="N444" s="166"/>
    </row>
    <row r="445" spans="10:14" x14ac:dyDescent="0.25">
      <c r="J445" s="133"/>
      <c r="K445" s="133"/>
      <c r="M445" s="133"/>
      <c r="N445" s="166"/>
    </row>
    <row r="446" spans="10:14" x14ac:dyDescent="0.25">
      <c r="J446" s="133"/>
      <c r="K446" s="133"/>
      <c r="M446" s="133"/>
      <c r="N446" s="166"/>
    </row>
    <row r="447" spans="10:14" x14ac:dyDescent="0.25">
      <c r="J447" s="133"/>
      <c r="K447" s="133"/>
      <c r="M447" s="133"/>
      <c r="N447" s="166"/>
    </row>
    <row r="448" spans="10:14" x14ac:dyDescent="0.25">
      <c r="J448" s="133"/>
      <c r="K448" s="133"/>
      <c r="M448" s="133"/>
      <c r="N448" s="166"/>
    </row>
    <row r="449" spans="10:14" x14ac:dyDescent="0.25">
      <c r="J449" s="133"/>
      <c r="K449" s="133"/>
      <c r="M449" s="133"/>
      <c r="N449" s="166"/>
    </row>
    <row r="450" spans="10:14" x14ac:dyDescent="0.25">
      <c r="J450" s="133"/>
      <c r="K450" s="133"/>
      <c r="M450" s="133"/>
      <c r="N450" s="166"/>
    </row>
    <row r="451" spans="10:14" x14ac:dyDescent="0.25">
      <c r="J451" s="133"/>
      <c r="K451" s="133"/>
      <c r="M451" s="133"/>
      <c r="N451" s="166"/>
    </row>
    <row r="452" spans="10:14" x14ac:dyDescent="0.25">
      <c r="J452" s="133"/>
      <c r="K452" s="133"/>
      <c r="M452" s="133"/>
      <c r="N452" s="166"/>
    </row>
    <row r="453" spans="10:14" x14ac:dyDescent="0.25">
      <c r="J453" s="133"/>
      <c r="K453" s="133"/>
      <c r="M453" s="133"/>
      <c r="N453" s="166"/>
    </row>
    <row r="454" spans="10:14" x14ac:dyDescent="0.25">
      <c r="J454" s="133"/>
      <c r="K454" s="133"/>
      <c r="M454" s="133"/>
      <c r="N454" s="166"/>
    </row>
    <row r="455" spans="10:14" x14ac:dyDescent="0.25">
      <c r="J455" s="133"/>
      <c r="K455" s="133"/>
      <c r="M455" s="133"/>
      <c r="N455" s="166"/>
    </row>
    <row r="456" spans="10:14" x14ac:dyDescent="0.25">
      <c r="J456" s="133"/>
      <c r="K456" s="133"/>
      <c r="M456" s="133"/>
      <c r="N456" s="166"/>
    </row>
    <row r="457" spans="10:14" x14ac:dyDescent="0.25">
      <c r="J457" s="133"/>
      <c r="K457" s="133"/>
      <c r="M457" s="133"/>
      <c r="N457" s="166"/>
    </row>
    <row r="458" spans="10:14" x14ac:dyDescent="0.25">
      <c r="J458" s="133"/>
      <c r="K458" s="133"/>
      <c r="M458" s="133"/>
      <c r="N458" s="166"/>
    </row>
    <row r="459" spans="10:14" x14ac:dyDescent="0.25">
      <c r="J459" s="133"/>
      <c r="K459" s="133"/>
      <c r="M459" s="133"/>
      <c r="N459" s="166"/>
    </row>
    <row r="460" spans="10:14" x14ac:dyDescent="0.25">
      <c r="J460" s="133"/>
      <c r="K460" s="133"/>
      <c r="M460" s="133"/>
      <c r="N460" s="166"/>
    </row>
    <row r="461" spans="10:14" x14ac:dyDescent="0.25">
      <c r="J461" s="133"/>
      <c r="K461" s="133"/>
      <c r="M461" s="133"/>
      <c r="N461" s="166"/>
    </row>
    <row r="462" spans="10:14" x14ac:dyDescent="0.25">
      <c r="J462" s="133"/>
      <c r="K462" s="133"/>
      <c r="M462" s="133"/>
      <c r="N462" s="166"/>
    </row>
    <row r="463" spans="10:14" x14ac:dyDescent="0.25">
      <c r="J463" s="133"/>
      <c r="K463" s="133"/>
      <c r="M463" s="133"/>
      <c r="N463" s="166"/>
    </row>
    <row r="464" spans="10:14" x14ac:dyDescent="0.25">
      <c r="J464" s="133"/>
      <c r="K464" s="133"/>
      <c r="M464" s="133"/>
      <c r="N464" s="166"/>
    </row>
    <row r="465" spans="10:14" x14ac:dyDescent="0.25">
      <c r="J465" s="133"/>
      <c r="K465" s="133"/>
      <c r="M465" s="133"/>
      <c r="N465" s="166"/>
    </row>
    <row r="466" spans="10:14" x14ac:dyDescent="0.25">
      <c r="J466" s="133"/>
      <c r="K466" s="133"/>
      <c r="M466" s="133"/>
      <c r="N466" s="166"/>
    </row>
    <row r="467" spans="10:14" x14ac:dyDescent="0.25">
      <c r="J467" s="133"/>
      <c r="K467" s="133"/>
      <c r="M467" s="133"/>
      <c r="N467" s="166"/>
    </row>
    <row r="468" spans="10:14" x14ac:dyDescent="0.25">
      <c r="J468" s="133"/>
      <c r="K468" s="133"/>
      <c r="M468" s="133"/>
      <c r="N468" s="166"/>
    </row>
    <row r="469" spans="10:14" x14ac:dyDescent="0.25">
      <c r="J469" s="133"/>
      <c r="K469" s="133"/>
      <c r="M469" s="133"/>
      <c r="N469" s="166"/>
    </row>
    <row r="470" spans="10:14" x14ac:dyDescent="0.25">
      <c r="J470" s="133"/>
      <c r="K470" s="133"/>
      <c r="M470" s="133"/>
      <c r="N470" s="166"/>
    </row>
    <row r="471" spans="10:14" x14ac:dyDescent="0.25">
      <c r="J471" s="133"/>
      <c r="K471" s="133"/>
      <c r="M471" s="133"/>
      <c r="N471" s="166"/>
    </row>
    <row r="472" spans="10:14" x14ac:dyDescent="0.25">
      <c r="J472" s="133"/>
      <c r="K472" s="133"/>
      <c r="M472" s="133"/>
      <c r="N472" s="166"/>
    </row>
    <row r="473" spans="10:14" x14ac:dyDescent="0.25">
      <c r="J473" s="133"/>
      <c r="K473" s="133"/>
      <c r="M473" s="133"/>
      <c r="N473" s="166"/>
    </row>
    <row r="474" spans="10:14" x14ac:dyDescent="0.25">
      <c r="J474" s="133"/>
      <c r="K474" s="133"/>
      <c r="M474" s="133"/>
      <c r="N474" s="166"/>
    </row>
    <row r="475" spans="10:14" x14ac:dyDescent="0.25">
      <c r="J475" s="133"/>
      <c r="K475" s="133"/>
      <c r="M475" s="133"/>
      <c r="N475" s="166"/>
    </row>
    <row r="476" spans="10:14" x14ac:dyDescent="0.25">
      <c r="J476" s="133"/>
      <c r="K476" s="133"/>
      <c r="M476" s="133"/>
      <c r="N476" s="166"/>
    </row>
    <row r="477" spans="10:14" x14ac:dyDescent="0.25">
      <c r="J477" s="133"/>
      <c r="K477" s="133"/>
      <c r="M477" s="133"/>
      <c r="N477" s="166"/>
    </row>
    <row r="478" spans="10:14" x14ac:dyDescent="0.25">
      <c r="J478" s="133"/>
      <c r="K478" s="133"/>
      <c r="M478" s="133"/>
      <c r="N478" s="166"/>
    </row>
    <row r="479" spans="10:14" x14ac:dyDescent="0.25">
      <c r="J479" s="133"/>
      <c r="K479" s="133"/>
      <c r="M479" s="133"/>
      <c r="N479" s="166"/>
    </row>
    <row r="480" spans="10:14" x14ac:dyDescent="0.25">
      <c r="J480" s="133"/>
      <c r="K480" s="133"/>
      <c r="M480" s="133"/>
      <c r="N480" s="166"/>
    </row>
    <row r="481" spans="10:14" x14ac:dyDescent="0.25">
      <c r="J481" s="133"/>
      <c r="K481" s="133"/>
      <c r="M481" s="133"/>
      <c r="N481" s="166"/>
    </row>
    <row r="482" spans="10:14" x14ac:dyDescent="0.25">
      <c r="J482" s="133"/>
      <c r="K482" s="133"/>
      <c r="M482" s="133"/>
      <c r="N482" s="166"/>
    </row>
    <row r="483" spans="10:14" x14ac:dyDescent="0.25">
      <c r="J483" s="133"/>
      <c r="K483" s="133"/>
      <c r="M483" s="133"/>
      <c r="N483" s="166"/>
    </row>
    <row r="484" spans="10:14" x14ac:dyDescent="0.25">
      <c r="J484" s="133"/>
      <c r="K484" s="133"/>
      <c r="M484" s="133"/>
      <c r="N484" s="166"/>
    </row>
    <row r="485" spans="10:14" x14ac:dyDescent="0.25">
      <c r="J485" s="133"/>
      <c r="K485" s="133"/>
      <c r="M485" s="133"/>
      <c r="N485" s="166"/>
    </row>
    <row r="486" spans="10:14" x14ac:dyDescent="0.25">
      <c r="J486" s="133"/>
      <c r="K486" s="133"/>
      <c r="M486" s="133"/>
      <c r="N486" s="166"/>
    </row>
    <row r="487" spans="10:14" x14ac:dyDescent="0.25">
      <c r="J487" s="133"/>
      <c r="K487" s="133"/>
      <c r="M487" s="133"/>
      <c r="N487" s="166"/>
    </row>
    <row r="488" spans="10:14" x14ac:dyDescent="0.25">
      <c r="J488" s="133"/>
      <c r="K488" s="133"/>
      <c r="M488" s="133"/>
      <c r="N488" s="166"/>
    </row>
    <row r="489" spans="10:14" x14ac:dyDescent="0.25">
      <c r="J489" s="133"/>
      <c r="K489" s="133"/>
      <c r="M489" s="133"/>
      <c r="N489" s="166"/>
    </row>
    <row r="490" spans="10:14" x14ac:dyDescent="0.25">
      <c r="J490" s="133"/>
      <c r="K490" s="133"/>
      <c r="M490" s="133"/>
      <c r="N490" s="166"/>
    </row>
    <row r="491" spans="10:14" x14ac:dyDescent="0.25">
      <c r="J491" s="133"/>
      <c r="K491" s="133"/>
      <c r="M491" s="133"/>
      <c r="N491" s="166"/>
    </row>
    <row r="492" spans="10:14" x14ac:dyDescent="0.25">
      <c r="J492" s="133"/>
      <c r="K492" s="133"/>
      <c r="M492" s="133"/>
      <c r="N492" s="166"/>
    </row>
    <row r="493" spans="10:14" x14ac:dyDescent="0.25">
      <c r="J493" s="133"/>
      <c r="K493" s="133"/>
      <c r="M493" s="133"/>
      <c r="N493" s="166"/>
    </row>
    <row r="494" spans="10:14" x14ac:dyDescent="0.25">
      <c r="J494" s="133"/>
      <c r="K494" s="133"/>
      <c r="M494" s="133"/>
      <c r="N494" s="166"/>
    </row>
    <row r="495" spans="10:14" x14ac:dyDescent="0.25">
      <c r="J495" s="133"/>
      <c r="K495" s="133"/>
      <c r="M495" s="133"/>
      <c r="N495" s="166"/>
    </row>
    <row r="496" spans="10:14" x14ac:dyDescent="0.25">
      <c r="J496" s="133"/>
      <c r="K496" s="133"/>
      <c r="M496" s="133"/>
      <c r="N496" s="166"/>
    </row>
    <row r="497" spans="10:14" x14ac:dyDescent="0.25">
      <c r="J497" s="133"/>
      <c r="K497" s="133"/>
      <c r="M497" s="133"/>
      <c r="N497" s="166"/>
    </row>
    <row r="498" spans="10:14" x14ac:dyDescent="0.25">
      <c r="J498" s="133"/>
      <c r="K498" s="133"/>
      <c r="M498" s="133"/>
      <c r="N498" s="166"/>
    </row>
    <row r="499" spans="10:14" x14ac:dyDescent="0.25">
      <c r="J499" s="133"/>
      <c r="K499" s="133"/>
      <c r="M499" s="133"/>
      <c r="N499" s="166"/>
    </row>
    <row r="500" spans="10:14" x14ac:dyDescent="0.25">
      <c r="J500" s="133"/>
      <c r="K500" s="133"/>
      <c r="M500" s="133"/>
      <c r="N500" s="166"/>
    </row>
    <row r="501" spans="10:14" x14ac:dyDescent="0.25">
      <c r="J501" s="133"/>
      <c r="K501" s="133"/>
      <c r="M501" s="133"/>
      <c r="N501" s="166"/>
    </row>
    <row r="502" spans="10:14" x14ac:dyDescent="0.25">
      <c r="J502" s="133"/>
      <c r="K502" s="133"/>
      <c r="M502" s="133"/>
      <c r="N502" s="166"/>
    </row>
    <row r="503" spans="10:14" x14ac:dyDescent="0.25">
      <c r="J503" s="133"/>
      <c r="K503" s="133"/>
      <c r="M503" s="133"/>
      <c r="N503" s="166"/>
    </row>
    <row r="504" spans="10:14" x14ac:dyDescent="0.25">
      <c r="J504" s="133"/>
      <c r="K504" s="133"/>
      <c r="M504" s="133"/>
      <c r="N504" s="166"/>
    </row>
    <row r="505" spans="10:14" x14ac:dyDescent="0.25">
      <c r="J505" s="133"/>
      <c r="K505" s="133"/>
      <c r="M505" s="133"/>
      <c r="N505" s="166"/>
    </row>
    <row r="506" spans="10:14" x14ac:dyDescent="0.25">
      <c r="J506" s="133"/>
      <c r="K506" s="133"/>
      <c r="M506" s="133"/>
      <c r="N506" s="166"/>
    </row>
    <row r="507" spans="10:14" x14ac:dyDescent="0.25">
      <c r="J507" s="133"/>
      <c r="K507" s="133"/>
      <c r="M507" s="133"/>
      <c r="N507" s="166"/>
    </row>
    <row r="508" spans="10:14" x14ac:dyDescent="0.25">
      <c r="J508" s="133"/>
      <c r="K508" s="133"/>
      <c r="M508" s="133"/>
      <c r="N508" s="166"/>
    </row>
    <row r="509" spans="10:14" x14ac:dyDescent="0.25">
      <c r="J509" s="133"/>
      <c r="K509" s="133"/>
      <c r="M509" s="133"/>
      <c r="N509" s="166"/>
    </row>
    <row r="510" spans="10:14" x14ac:dyDescent="0.25">
      <c r="J510" s="133"/>
      <c r="K510" s="133"/>
      <c r="M510" s="133"/>
      <c r="N510" s="166"/>
    </row>
    <row r="511" spans="10:14" x14ac:dyDescent="0.25">
      <c r="J511" s="133"/>
      <c r="K511" s="133"/>
      <c r="M511" s="133"/>
      <c r="N511" s="166"/>
    </row>
    <row r="512" spans="10:14" x14ac:dyDescent="0.25">
      <c r="J512" s="133"/>
      <c r="K512" s="133"/>
      <c r="M512" s="133"/>
      <c r="N512" s="166"/>
    </row>
    <row r="513" spans="10:14" x14ac:dyDescent="0.25">
      <c r="J513" s="133"/>
      <c r="K513" s="133"/>
      <c r="M513" s="133"/>
      <c r="N513" s="166"/>
    </row>
    <row r="514" spans="10:14" x14ac:dyDescent="0.25">
      <c r="J514" s="133"/>
      <c r="K514" s="133"/>
      <c r="M514" s="133"/>
      <c r="N514" s="166"/>
    </row>
    <row r="515" spans="10:14" x14ac:dyDescent="0.25">
      <c r="M515" s="133"/>
      <c r="N515" s="166"/>
    </row>
    <row r="516" spans="10:14" x14ac:dyDescent="0.25">
      <c r="M516" s="133"/>
      <c r="N516" s="166"/>
    </row>
    <row r="517" spans="10:14" x14ac:dyDescent="0.25">
      <c r="M517" s="133"/>
      <c r="N517" s="166"/>
    </row>
    <row r="518" spans="10:14" x14ac:dyDescent="0.25">
      <c r="M518" s="133"/>
      <c r="N518" s="166"/>
    </row>
    <row r="519" spans="10:14" x14ac:dyDescent="0.25">
      <c r="M519" s="133"/>
      <c r="N519" s="166"/>
    </row>
    <row r="520" spans="10:14" x14ac:dyDescent="0.25">
      <c r="M520" s="133"/>
      <c r="N520" s="166"/>
    </row>
    <row r="521" spans="10:14" x14ac:dyDescent="0.25">
      <c r="M521" s="133"/>
      <c r="N521" s="166"/>
    </row>
    <row r="522" spans="10:14" x14ac:dyDescent="0.25">
      <c r="M522" s="133"/>
      <c r="N522" s="166"/>
    </row>
    <row r="523" spans="10:14" x14ac:dyDescent="0.25">
      <c r="M523" s="133"/>
      <c r="N523" s="166"/>
    </row>
    <row r="524" spans="10:14" x14ac:dyDescent="0.25">
      <c r="M524" s="133"/>
      <c r="N524" s="166"/>
    </row>
    <row r="525" spans="10:14" x14ac:dyDescent="0.25">
      <c r="M525" s="133"/>
      <c r="N525" s="166"/>
    </row>
    <row r="526" spans="10:14" x14ac:dyDescent="0.25">
      <c r="M526" s="133"/>
      <c r="N526" s="166"/>
    </row>
    <row r="527" spans="10:14" x14ac:dyDescent="0.25">
      <c r="M527" s="133"/>
      <c r="N527" s="166"/>
    </row>
    <row r="528" spans="10:14" x14ac:dyDescent="0.25">
      <c r="M528" s="133"/>
      <c r="N528" s="166"/>
    </row>
    <row r="529" spans="13:14" x14ac:dyDescent="0.25">
      <c r="M529" s="133"/>
      <c r="N529" s="166"/>
    </row>
    <row r="530" spans="13:14" x14ac:dyDescent="0.25">
      <c r="M530" s="133"/>
      <c r="N530" s="166"/>
    </row>
    <row r="531" spans="13:14" x14ac:dyDescent="0.25">
      <c r="M531" s="133"/>
      <c r="N531" s="166"/>
    </row>
    <row r="532" spans="13:14" x14ac:dyDescent="0.25">
      <c r="M532" s="133"/>
      <c r="N532" s="166"/>
    </row>
    <row r="533" spans="13:14" x14ac:dyDescent="0.25">
      <c r="M533" s="133"/>
      <c r="N533" s="166"/>
    </row>
    <row r="534" spans="13:14" x14ac:dyDescent="0.25">
      <c r="M534" s="133"/>
      <c r="N534" s="166"/>
    </row>
    <row r="535" spans="13:14" x14ac:dyDescent="0.25">
      <c r="M535" s="133"/>
      <c r="N535" s="166"/>
    </row>
    <row r="536" spans="13:14" x14ac:dyDescent="0.25">
      <c r="M536" s="133"/>
      <c r="N536" s="166"/>
    </row>
    <row r="537" spans="13:14" x14ac:dyDescent="0.25">
      <c r="M537" s="133"/>
      <c r="N537" s="166"/>
    </row>
    <row r="538" spans="13:14" x14ac:dyDescent="0.25">
      <c r="M538" s="133"/>
      <c r="N538" s="166"/>
    </row>
    <row r="539" spans="13:14" x14ac:dyDescent="0.25">
      <c r="M539" s="133"/>
      <c r="N539" s="166"/>
    </row>
    <row r="540" spans="13:14" x14ac:dyDescent="0.25">
      <c r="M540" s="133"/>
      <c r="N540" s="166"/>
    </row>
    <row r="541" spans="13:14" x14ac:dyDescent="0.25">
      <c r="M541" s="133"/>
      <c r="N541" s="166"/>
    </row>
    <row r="542" spans="13:14" x14ac:dyDescent="0.25">
      <c r="M542" s="133"/>
      <c r="N542" s="166"/>
    </row>
    <row r="543" spans="13:14" x14ac:dyDescent="0.25">
      <c r="M543" s="133"/>
      <c r="N543" s="166"/>
    </row>
    <row r="544" spans="13:14" x14ac:dyDescent="0.25">
      <c r="M544" s="133"/>
      <c r="N544" s="166"/>
    </row>
    <row r="545" spans="13:14" x14ac:dyDescent="0.25">
      <c r="M545" s="133"/>
      <c r="N545" s="166"/>
    </row>
    <row r="546" spans="13:14" x14ac:dyDescent="0.25">
      <c r="M546" s="133"/>
      <c r="N546" s="166"/>
    </row>
    <row r="547" spans="13:14" x14ac:dyDescent="0.25">
      <c r="M547" s="133"/>
      <c r="N547" s="166"/>
    </row>
    <row r="548" spans="13:14" x14ac:dyDescent="0.25">
      <c r="M548" s="133"/>
      <c r="N548" s="166"/>
    </row>
    <row r="549" spans="13:14" x14ac:dyDescent="0.25">
      <c r="M549" s="133"/>
      <c r="N549" s="166"/>
    </row>
    <row r="550" spans="13:14" x14ac:dyDescent="0.25">
      <c r="M550" s="133"/>
      <c r="N550" s="166"/>
    </row>
    <row r="551" spans="13:14" x14ac:dyDescent="0.25">
      <c r="M551" s="133"/>
      <c r="N551" s="166"/>
    </row>
    <row r="552" spans="13:14" x14ac:dyDescent="0.25">
      <c r="M552" s="133"/>
      <c r="N552" s="166"/>
    </row>
    <row r="553" spans="13:14" x14ac:dyDescent="0.25">
      <c r="M553" s="133"/>
      <c r="N553" s="166"/>
    </row>
    <row r="554" spans="13:14" x14ac:dyDescent="0.25">
      <c r="M554" s="133"/>
      <c r="N554" s="166"/>
    </row>
    <row r="555" spans="13:14" x14ac:dyDescent="0.25">
      <c r="M555" s="133"/>
      <c r="N555" s="166"/>
    </row>
    <row r="556" spans="13:14" x14ac:dyDescent="0.25">
      <c r="M556" s="133"/>
      <c r="N556" s="166"/>
    </row>
    <row r="557" spans="13:14" x14ac:dyDescent="0.25">
      <c r="M557" s="133"/>
      <c r="N557" s="166"/>
    </row>
    <row r="558" spans="13:14" x14ac:dyDescent="0.25">
      <c r="M558" s="133"/>
      <c r="N558" s="166"/>
    </row>
    <row r="559" spans="13:14" x14ac:dyDescent="0.25">
      <c r="M559" s="133"/>
      <c r="N559" s="166"/>
    </row>
    <row r="560" spans="13:14" x14ac:dyDescent="0.25">
      <c r="M560" s="133"/>
      <c r="N560" s="166"/>
    </row>
    <row r="561" spans="13:14" x14ac:dyDescent="0.25">
      <c r="M561" s="133"/>
      <c r="N561" s="166"/>
    </row>
    <row r="562" spans="13:14" x14ac:dyDescent="0.25">
      <c r="M562" s="133"/>
      <c r="N562" s="166"/>
    </row>
    <row r="563" spans="13:14" x14ac:dyDescent="0.25">
      <c r="M563" s="133"/>
      <c r="N563" s="166"/>
    </row>
    <row r="564" spans="13:14" x14ac:dyDescent="0.25">
      <c r="M564" s="133"/>
      <c r="N564" s="166"/>
    </row>
    <row r="565" spans="13:14" x14ac:dyDescent="0.25">
      <c r="M565" s="133"/>
      <c r="N565" s="166"/>
    </row>
    <row r="566" spans="13:14" x14ac:dyDescent="0.25">
      <c r="M566" s="133"/>
      <c r="N566" s="166"/>
    </row>
    <row r="567" spans="13:14" x14ac:dyDescent="0.25">
      <c r="M567" s="133"/>
      <c r="N567" s="166"/>
    </row>
    <row r="568" spans="13:14" x14ac:dyDescent="0.25">
      <c r="M568" s="133"/>
      <c r="N568" s="166"/>
    </row>
    <row r="569" spans="13:14" x14ac:dyDescent="0.25">
      <c r="M569" s="133"/>
      <c r="N569" s="166"/>
    </row>
    <row r="570" spans="13:14" x14ac:dyDescent="0.25">
      <c r="M570" s="133"/>
      <c r="N570" s="166"/>
    </row>
    <row r="571" spans="13:14" x14ac:dyDescent="0.25">
      <c r="M571" s="133"/>
      <c r="N571" s="166"/>
    </row>
    <row r="572" spans="13:14" x14ac:dyDescent="0.25">
      <c r="M572" s="133"/>
      <c r="N572" s="166"/>
    </row>
    <row r="573" spans="13:14" x14ac:dyDescent="0.25">
      <c r="M573" s="133"/>
      <c r="N573" s="166"/>
    </row>
    <row r="574" spans="13:14" x14ac:dyDescent="0.25">
      <c r="M574" s="133"/>
      <c r="N574" s="166"/>
    </row>
    <row r="575" spans="13:14" x14ac:dyDescent="0.25">
      <c r="M575" s="133"/>
      <c r="N575" s="166"/>
    </row>
    <row r="576" spans="13:14" x14ac:dyDescent="0.25">
      <c r="M576" s="133"/>
      <c r="N576" s="166"/>
    </row>
    <row r="577" spans="13:14" x14ac:dyDescent="0.25">
      <c r="M577" s="133"/>
      <c r="N577" s="166"/>
    </row>
    <row r="578" spans="13:14" x14ac:dyDescent="0.25">
      <c r="M578" s="133"/>
      <c r="N578" s="166"/>
    </row>
    <row r="579" spans="13:14" x14ac:dyDescent="0.25">
      <c r="M579" s="133"/>
      <c r="N579" s="166"/>
    </row>
    <row r="580" spans="13:14" x14ac:dyDescent="0.25">
      <c r="M580" s="133"/>
      <c r="N580" s="166"/>
    </row>
    <row r="581" spans="13:14" x14ac:dyDescent="0.25">
      <c r="M581" s="133"/>
      <c r="N581" s="166"/>
    </row>
    <row r="582" spans="13:14" x14ac:dyDescent="0.25">
      <c r="M582" s="133"/>
      <c r="N582" s="166"/>
    </row>
    <row r="583" spans="13:14" x14ac:dyDescent="0.25">
      <c r="M583" s="133"/>
      <c r="N583" s="166"/>
    </row>
    <row r="584" spans="13:14" x14ac:dyDescent="0.25">
      <c r="M584" s="133"/>
      <c r="N584" s="166"/>
    </row>
    <row r="585" spans="13:14" x14ac:dyDescent="0.25">
      <c r="M585" s="133"/>
      <c r="N585" s="166"/>
    </row>
    <row r="586" spans="13:14" x14ac:dyDescent="0.25">
      <c r="M586" s="133"/>
      <c r="N586" s="166"/>
    </row>
    <row r="587" spans="13:14" x14ac:dyDescent="0.25">
      <c r="M587" s="133"/>
      <c r="N587" s="166"/>
    </row>
    <row r="588" spans="13:14" x14ac:dyDescent="0.25">
      <c r="M588" s="133"/>
      <c r="N588" s="166"/>
    </row>
    <row r="589" spans="13:14" x14ac:dyDescent="0.25">
      <c r="M589" s="133"/>
      <c r="N589" s="166"/>
    </row>
    <row r="590" spans="13:14" x14ac:dyDescent="0.25">
      <c r="M590" s="133"/>
      <c r="N590" s="166"/>
    </row>
    <row r="591" spans="13:14" x14ac:dyDescent="0.25">
      <c r="M591" s="133"/>
      <c r="N591" s="166"/>
    </row>
    <row r="592" spans="13:14" x14ac:dyDescent="0.25">
      <c r="M592" s="133"/>
      <c r="N592" s="166"/>
    </row>
    <row r="593" spans="13:14" x14ac:dyDescent="0.25">
      <c r="M593" s="133"/>
      <c r="N593" s="166"/>
    </row>
    <row r="594" spans="13:14" x14ac:dyDescent="0.25">
      <c r="M594" s="133"/>
      <c r="N594" s="166"/>
    </row>
    <row r="595" spans="13:14" x14ac:dyDescent="0.25">
      <c r="M595" s="133"/>
      <c r="N595" s="166"/>
    </row>
    <row r="596" spans="13:14" x14ac:dyDescent="0.25">
      <c r="M596" s="133"/>
      <c r="N596" s="166"/>
    </row>
    <row r="597" spans="13:14" x14ac:dyDescent="0.25">
      <c r="M597" s="133"/>
      <c r="N597" s="166"/>
    </row>
    <row r="598" spans="13:14" x14ac:dyDescent="0.25">
      <c r="M598" s="133"/>
      <c r="N598" s="166"/>
    </row>
    <row r="599" spans="13:14" x14ac:dyDescent="0.25">
      <c r="M599" s="133"/>
      <c r="N599" s="166"/>
    </row>
    <row r="600" spans="13:14" x14ac:dyDescent="0.25">
      <c r="M600" s="133"/>
      <c r="N600" s="166"/>
    </row>
    <row r="601" spans="13:14" x14ac:dyDescent="0.25">
      <c r="M601" s="133"/>
      <c r="N601" s="166"/>
    </row>
    <row r="602" spans="13:14" x14ac:dyDescent="0.25">
      <c r="M602" s="133"/>
      <c r="N602" s="166"/>
    </row>
    <row r="603" spans="13:14" x14ac:dyDescent="0.25">
      <c r="M603" s="133"/>
      <c r="N603" s="166"/>
    </row>
    <row r="604" spans="13:14" x14ac:dyDescent="0.25">
      <c r="M604" s="133"/>
      <c r="N604" s="166"/>
    </row>
    <row r="605" spans="13:14" x14ac:dyDescent="0.25">
      <c r="M605" s="133"/>
      <c r="N605" s="166"/>
    </row>
    <row r="606" spans="13:14" x14ac:dyDescent="0.25">
      <c r="M606" s="133"/>
      <c r="N606" s="166"/>
    </row>
    <row r="607" spans="13:14" x14ac:dyDescent="0.25">
      <c r="M607" s="133"/>
      <c r="N607" s="166"/>
    </row>
    <row r="608" spans="13:14" x14ac:dyDescent="0.25">
      <c r="M608" s="133"/>
      <c r="N608" s="166"/>
    </row>
    <row r="609" spans="13:14" x14ac:dyDescent="0.25">
      <c r="M609" s="133"/>
      <c r="N609" s="166"/>
    </row>
    <row r="610" spans="13:14" x14ac:dyDescent="0.25">
      <c r="M610" s="133"/>
      <c r="N610" s="166"/>
    </row>
    <row r="611" spans="13:14" x14ac:dyDescent="0.25">
      <c r="M611" s="133"/>
      <c r="N611" s="166"/>
    </row>
    <row r="612" spans="13:14" x14ac:dyDescent="0.25">
      <c r="M612" s="133"/>
      <c r="N612" s="166"/>
    </row>
    <row r="613" spans="13:14" x14ac:dyDescent="0.25">
      <c r="M613" s="133"/>
      <c r="N613" s="166"/>
    </row>
    <row r="614" spans="13:14" x14ac:dyDescent="0.25">
      <c r="M614" s="133"/>
      <c r="N614" s="166"/>
    </row>
    <row r="615" spans="13:14" x14ac:dyDescent="0.25">
      <c r="M615" s="133"/>
      <c r="N615" s="166"/>
    </row>
    <row r="616" spans="13:14" x14ac:dyDescent="0.25">
      <c r="M616" s="133"/>
      <c r="N616" s="166"/>
    </row>
    <row r="617" spans="13:14" x14ac:dyDescent="0.25">
      <c r="M617" s="133"/>
      <c r="N617" s="166"/>
    </row>
    <row r="618" spans="13:14" x14ac:dyDescent="0.25">
      <c r="M618" s="133"/>
      <c r="N618" s="166"/>
    </row>
    <row r="619" spans="13:14" x14ac:dyDescent="0.25">
      <c r="M619" s="133"/>
      <c r="N619" s="166"/>
    </row>
    <row r="620" spans="13:14" x14ac:dyDescent="0.25">
      <c r="M620" s="133"/>
      <c r="N620" s="166"/>
    </row>
    <row r="621" spans="13:14" x14ac:dyDescent="0.25">
      <c r="M621" s="133"/>
      <c r="N621" s="166"/>
    </row>
    <row r="622" spans="13:14" x14ac:dyDescent="0.25">
      <c r="M622" s="133"/>
      <c r="N622" s="166"/>
    </row>
    <row r="623" spans="13:14" x14ac:dyDescent="0.25">
      <c r="M623" s="133"/>
      <c r="N623" s="166"/>
    </row>
    <row r="624" spans="13:14" x14ac:dyDescent="0.25">
      <c r="M624" s="133"/>
      <c r="N624" s="166"/>
    </row>
    <row r="625" spans="13:14" x14ac:dyDescent="0.25">
      <c r="M625" s="133"/>
      <c r="N625" s="166"/>
    </row>
    <row r="626" spans="13:14" x14ac:dyDescent="0.25">
      <c r="M626" s="133"/>
      <c r="N626" s="166"/>
    </row>
    <row r="627" spans="13:14" x14ac:dyDescent="0.25">
      <c r="M627" s="133"/>
      <c r="N627" s="166"/>
    </row>
    <row r="628" spans="13:14" x14ac:dyDescent="0.25">
      <c r="M628" s="133"/>
      <c r="N628" s="166"/>
    </row>
    <row r="629" spans="13:14" x14ac:dyDescent="0.25">
      <c r="M629" s="133"/>
      <c r="N629" s="166"/>
    </row>
    <row r="630" spans="13:14" x14ac:dyDescent="0.25">
      <c r="M630" s="133"/>
      <c r="N630" s="166"/>
    </row>
    <row r="631" spans="13:14" x14ac:dyDescent="0.25">
      <c r="M631" s="133"/>
      <c r="N631" s="166"/>
    </row>
    <row r="632" spans="13:14" x14ac:dyDescent="0.25">
      <c r="M632" s="133"/>
      <c r="N632" s="166"/>
    </row>
    <row r="633" spans="13:14" x14ac:dyDescent="0.25">
      <c r="M633" s="133"/>
      <c r="N633" s="166"/>
    </row>
    <row r="634" spans="13:14" x14ac:dyDescent="0.25">
      <c r="M634" s="133"/>
      <c r="N634" s="166"/>
    </row>
    <row r="635" spans="13:14" x14ac:dyDescent="0.25">
      <c r="M635" s="133"/>
      <c r="N635" s="166"/>
    </row>
    <row r="636" spans="13:14" x14ac:dyDescent="0.25">
      <c r="M636" s="133"/>
      <c r="N636" s="166"/>
    </row>
    <row r="637" spans="13:14" x14ac:dyDescent="0.25">
      <c r="M637" s="133"/>
      <c r="N637" s="166"/>
    </row>
    <row r="638" spans="13:14" x14ac:dyDescent="0.25">
      <c r="M638" s="133"/>
      <c r="N638" s="166"/>
    </row>
    <row r="639" spans="13:14" x14ac:dyDescent="0.25">
      <c r="M639" s="133"/>
      <c r="N639" s="166"/>
    </row>
    <row r="640" spans="13:14" x14ac:dyDescent="0.25">
      <c r="M640" s="133"/>
      <c r="N640" s="166"/>
    </row>
    <row r="641" spans="13:14" x14ac:dyDescent="0.25">
      <c r="M641" s="133"/>
      <c r="N641" s="166"/>
    </row>
    <row r="642" spans="13:14" x14ac:dyDescent="0.25">
      <c r="M642" s="133"/>
      <c r="N642" s="166"/>
    </row>
    <row r="643" spans="13:14" x14ac:dyDescent="0.25">
      <c r="M643" s="133"/>
      <c r="N643" s="166"/>
    </row>
    <row r="644" spans="13:14" x14ac:dyDescent="0.25">
      <c r="M644" s="133"/>
      <c r="N644" s="166"/>
    </row>
    <row r="645" spans="13:14" x14ac:dyDescent="0.25">
      <c r="M645" s="133"/>
      <c r="N645" s="166"/>
    </row>
    <row r="646" spans="13:14" x14ac:dyDescent="0.25">
      <c r="M646" s="133"/>
      <c r="N646" s="166"/>
    </row>
    <row r="647" spans="13:14" x14ac:dyDescent="0.25">
      <c r="M647" s="133"/>
      <c r="N647" s="166"/>
    </row>
    <row r="648" spans="13:14" x14ac:dyDescent="0.25">
      <c r="M648" s="133"/>
      <c r="N648" s="166"/>
    </row>
    <row r="649" spans="13:14" x14ac:dyDescent="0.25">
      <c r="M649" s="133"/>
      <c r="N649" s="166"/>
    </row>
    <row r="650" spans="13:14" x14ac:dyDescent="0.25">
      <c r="M650" s="133"/>
      <c r="N650" s="166"/>
    </row>
    <row r="651" spans="13:14" x14ac:dyDescent="0.25">
      <c r="M651" s="133"/>
      <c r="N651" s="166"/>
    </row>
    <row r="652" spans="13:14" x14ac:dyDescent="0.25">
      <c r="M652" s="133"/>
      <c r="N652" s="166"/>
    </row>
    <row r="653" spans="13:14" x14ac:dyDescent="0.25">
      <c r="M653" s="133"/>
      <c r="N653" s="166"/>
    </row>
    <row r="654" spans="13:14" x14ac:dyDescent="0.25">
      <c r="M654" s="133"/>
      <c r="N654" s="166"/>
    </row>
    <row r="655" spans="13:14" x14ac:dyDescent="0.25">
      <c r="M655" s="133"/>
      <c r="N655" s="166"/>
    </row>
    <row r="656" spans="13:14" x14ac:dyDescent="0.25">
      <c r="M656" s="133"/>
      <c r="N656" s="166"/>
    </row>
    <row r="657" spans="13:14" x14ac:dyDescent="0.25">
      <c r="M657" s="133"/>
      <c r="N657" s="166"/>
    </row>
    <row r="658" spans="13:14" x14ac:dyDescent="0.25">
      <c r="M658" s="133"/>
      <c r="N658" s="166"/>
    </row>
    <row r="659" spans="13:14" x14ac:dyDescent="0.25">
      <c r="M659" s="133"/>
      <c r="N659" s="166"/>
    </row>
    <row r="660" spans="13:14" x14ac:dyDescent="0.25">
      <c r="M660" s="133"/>
      <c r="N660" s="166"/>
    </row>
    <row r="661" spans="13:14" x14ac:dyDescent="0.25">
      <c r="M661" s="133"/>
      <c r="N661" s="166"/>
    </row>
    <row r="662" spans="13:14" x14ac:dyDescent="0.25">
      <c r="M662" s="133"/>
      <c r="N662" s="166"/>
    </row>
    <row r="663" spans="13:14" x14ac:dyDescent="0.25">
      <c r="M663" s="133"/>
      <c r="N663" s="166"/>
    </row>
    <row r="664" spans="13:14" x14ac:dyDescent="0.25">
      <c r="M664" s="133"/>
      <c r="N664" s="166"/>
    </row>
    <row r="665" spans="13:14" x14ac:dyDescent="0.25">
      <c r="M665" s="133"/>
      <c r="N665" s="166"/>
    </row>
    <row r="666" spans="13:14" x14ac:dyDescent="0.25">
      <c r="M666" s="133"/>
      <c r="N666" s="166"/>
    </row>
    <row r="667" spans="13:14" x14ac:dyDescent="0.25">
      <c r="M667" s="133"/>
      <c r="N667" s="166"/>
    </row>
    <row r="668" spans="13:14" x14ac:dyDescent="0.25">
      <c r="M668" s="133"/>
      <c r="N668" s="166"/>
    </row>
    <row r="669" spans="13:14" x14ac:dyDescent="0.25">
      <c r="M669" s="133"/>
      <c r="N669" s="166"/>
    </row>
    <row r="670" spans="13:14" x14ac:dyDescent="0.25">
      <c r="M670" s="133"/>
      <c r="N670" s="166"/>
    </row>
    <row r="671" spans="13:14" x14ac:dyDescent="0.25">
      <c r="M671" s="133"/>
      <c r="N671" s="166"/>
    </row>
    <row r="672" spans="13:14" x14ac:dyDescent="0.25">
      <c r="M672" s="133"/>
      <c r="N672" s="166"/>
    </row>
    <row r="673" spans="13:14" x14ac:dyDescent="0.25">
      <c r="M673" s="133"/>
      <c r="N673" s="166"/>
    </row>
    <row r="674" spans="13:14" x14ac:dyDescent="0.25">
      <c r="M674" s="133"/>
      <c r="N674" s="166"/>
    </row>
    <row r="675" spans="13:14" x14ac:dyDescent="0.25">
      <c r="M675" s="133"/>
      <c r="N675" s="166"/>
    </row>
    <row r="676" spans="13:14" x14ac:dyDescent="0.25">
      <c r="M676" s="133"/>
      <c r="N676" s="166"/>
    </row>
    <row r="677" spans="13:14" x14ac:dyDescent="0.25">
      <c r="M677" s="133"/>
      <c r="N677" s="166"/>
    </row>
    <row r="678" spans="13:14" x14ac:dyDescent="0.25">
      <c r="M678" s="133"/>
      <c r="N678" s="166"/>
    </row>
    <row r="679" spans="13:14" x14ac:dyDescent="0.25">
      <c r="M679" s="133"/>
      <c r="N679" s="166"/>
    </row>
    <row r="680" spans="13:14" x14ac:dyDescent="0.25">
      <c r="M680" s="133"/>
      <c r="N680" s="166"/>
    </row>
    <row r="681" spans="13:14" x14ac:dyDescent="0.25">
      <c r="M681" s="133"/>
      <c r="N681" s="166"/>
    </row>
    <row r="682" spans="13:14" x14ac:dyDescent="0.25">
      <c r="M682" s="133"/>
      <c r="N682" s="166"/>
    </row>
    <row r="683" spans="13:14" x14ac:dyDescent="0.25">
      <c r="M683" s="133"/>
      <c r="N683" s="166"/>
    </row>
    <row r="684" spans="13:14" x14ac:dyDescent="0.25">
      <c r="M684" s="133"/>
      <c r="N684" s="166"/>
    </row>
    <row r="685" spans="13:14" x14ac:dyDescent="0.25">
      <c r="M685" s="133"/>
      <c r="N685" s="166"/>
    </row>
    <row r="686" spans="13:14" x14ac:dyDescent="0.25">
      <c r="M686" s="133"/>
      <c r="N686" s="166"/>
    </row>
    <row r="687" spans="13:14" x14ac:dyDescent="0.25">
      <c r="M687" s="133"/>
      <c r="N687" s="166"/>
    </row>
    <row r="688" spans="13:14" x14ac:dyDescent="0.25">
      <c r="M688" s="133"/>
      <c r="N688" s="166"/>
    </row>
    <row r="689" spans="13:14" x14ac:dyDescent="0.25">
      <c r="M689" s="133"/>
      <c r="N689" s="166"/>
    </row>
    <row r="690" spans="13:14" x14ac:dyDescent="0.25">
      <c r="M690" s="133"/>
      <c r="N690" s="166"/>
    </row>
    <row r="691" spans="13:14" x14ac:dyDescent="0.25">
      <c r="M691" s="133"/>
      <c r="N691" s="166"/>
    </row>
    <row r="692" spans="13:14" x14ac:dyDescent="0.25">
      <c r="M692" s="133"/>
      <c r="N692" s="166"/>
    </row>
    <row r="693" spans="13:14" x14ac:dyDescent="0.25">
      <c r="M693" s="133"/>
      <c r="N693" s="166"/>
    </row>
    <row r="694" spans="13:14" x14ac:dyDescent="0.25">
      <c r="M694" s="133"/>
      <c r="N694" s="166"/>
    </row>
    <row r="695" spans="13:14" x14ac:dyDescent="0.25">
      <c r="M695" s="133"/>
      <c r="N695" s="166"/>
    </row>
    <row r="696" spans="13:14" x14ac:dyDescent="0.25">
      <c r="M696" s="133"/>
      <c r="N696" s="166"/>
    </row>
    <row r="697" spans="13:14" x14ac:dyDescent="0.25">
      <c r="M697" s="133"/>
      <c r="N697" s="166"/>
    </row>
    <row r="698" spans="13:14" x14ac:dyDescent="0.25">
      <c r="M698" s="133"/>
      <c r="N698" s="166"/>
    </row>
    <row r="699" spans="13:14" x14ac:dyDescent="0.25">
      <c r="M699" s="133"/>
      <c r="N699" s="166"/>
    </row>
    <row r="700" spans="13:14" x14ac:dyDescent="0.25">
      <c r="M700" s="133"/>
      <c r="N700" s="166"/>
    </row>
    <row r="701" spans="13:14" x14ac:dyDescent="0.25">
      <c r="M701" s="133"/>
      <c r="N701" s="166"/>
    </row>
    <row r="702" spans="13:14" x14ac:dyDescent="0.25">
      <c r="M702" s="133"/>
      <c r="N702" s="166"/>
    </row>
    <row r="703" spans="13:14" x14ac:dyDescent="0.25">
      <c r="M703" s="133"/>
      <c r="N703" s="166"/>
    </row>
    <row r="704" spans="13:14" x14ac:dyDescent="0.25">
      <c r="M704" s="133"/>
      <c r="N704" s="166"/>
    </row>
    <row r="705" spans="13:14" x14ac:dyDescent="0.25">
      <c r="M705" s="133"/>
      <c r="N705" s="166"/>
    </row>
    <row r="706" spans="13:14" x14ac:dyDescent="0.25">
      <c r="M706" s="133"/>
      <c r="N706" s="166"/>
    </row>
    <row r="707" spans="13:14" x14ac:dyDescent="0.25">
      <c r="M707" s="133"/>
      <c r="N707" s="166"/>
    </row>
    <row r="708" spans="13:14" x14ac:dyDescent="0.25">
      <c r="M708" s="133"/>
      <c r="N708" s="166"/>
    </row>
    <row r="709" spans="13:14" x14ac:dyDescent="0.25">
      <c r="M709" s="133"/>
      <c r="N709" s="166"/>
    </row>
    <row r="710" spans="13:14" x14ac:dyDescent="0.25">
      <c r="M710" s="133"/>
      <c r="N710" s="166"/>
    </row>
    <row r="711" spans="13:14" x14ac:dyDescent="0.25">
      <c r="M711" s="133"/>
      <c r="N711" s="166"/>
    </row>
    <row r="712" spans="13:14" x14ac:dyDescent="0.25">
      <c r="M712" s="133"/>
      <c r="N712" s="166"/>
    </row>
    <row r="713" spans="13:14" x14ac:dyDescent="0.25">
      <c r="M713" s="133"/>
      <c r="N713" s="166"/>
    </row>
    <row r="714" spans="13:14" x14ac:dyDescent="0.25">
      <c r="M714" s="133"/>
      <c r="N714" s="166"/>
    </row>
    <row r="715" spans="13:14" x14ac:dyDescent="0.25">
      <c r="M715" s="133"/>
      <c r="N715" s="166"/>
    </row>
    <row r="716" spans="13:14" x14ac:dyDescent="0.25">
      <c r="M716" s="133"/>
      <c r="N716" s="166"/>
    </row>
    <row r="717" spans="13:14" x14ac:dyDescent="0.25">
      <c r="M717" s="133"/>
      <c r="N717" s="166"/>
    </row>
    <row r="718" spans="13:14" x14ac:dyDescent="0.25">
      <c r="M718" s="133"/>
      <c r="N718" s="166"/>
    </row>
    <row r="719" spans="13:14" x14ac:dyDescent="0.25">
      <c r="M719" s="133"/>
      <c r="N719" s="166"/>
    </row>
    <row r="720" spans="13:14" x14ac:dyDescent="0.25">
      <c r="M720" s="133"/>
      <c r="N720" s="166"/>
    </row>
    <row r="721" spans="13:14" x14ac:dyDescent="0.25">
      <c r="M721" s="133"/>
      <c r="N721" s="166"/>
    </row>
    <row r="722" spans="13:14" x14ac:dyDescent="0.25">
      <c r="M722" s="133"/>
      <c r="N722" s="166"/>
    </row>
    <row r="723" spans="13:14" x14ac:dyDescent="0.25">
      <c r="M723" s="133"/>
      <c r="N723" s="166"/>
    </row>
    <row r="724" spans="13:14" x14ac:dyDescent="0.25">
      <c r="M724" s="133"/>
      <c r="N724" s="166"/>
    </row>
    <row r="725" spans="13:14" x14ac:dyDescent="0.25">
      <c r="M725" s="133"/>
      <c r="N725" s="166"/>
    </row>
    <row r="726" spans="13:14" x14ac:dyDescent="0.25">
      <c r="M726" s="133"/>
      <c r="N726" s="166"/>
    </row>
    <row r="727" spans="13:14" x14ac:dyDescent="0.25">
      <c r="M727" s="133"/>
      <c r="N727" s="166"/>
    </row>
    <row r="728" spans="13:14" x14ac:dyDescent="0.25">
      <c r="M728" s="133"/>
      <c r="N728" s="166"/>
    </row>
    <row r="729" spans="13:14" x14ac:dyDescent="0.25">
      <c r="M729" s="133"/>
      <c r="N729" s="166"/>
    </row>
    <row r="730" spans="13:14" x14ac:dyDescent="0.25">
      <c r="M730" s="133"/>
      <c r="N730" s="166"/>
    </row>
    <row r="731" spans="13:14" x14ac:dyDescent="0.25">
      <c r="M731" s="133"/>
      <c r="N731" s="166"/>
    </row>
    <row r="732" spans="13:14" x14ac:dyDescent="0.25">
      <c r="M732" s="133"/>
      <c r="N732" s="166"/>
    </row>
    <row r="733" spans="13:14" x14ac:dyDescent="0.25">
      <c r="M733" s="133"/>
      <c r="N733" s="166"/>
    </row>
    <row r="734" spans="13:14" x14ac:dyDescent="0.25">
      <c r="M734" s="133"/>
      <c r="N734" s="166"/>
    </row>
    <row r="735" spans="13:14" x14ac:dyDescent="0.25">
      <c r="M735" s="133"/>
      <c r="N735" s="166"/>
    </row>
    <row r="736" spans="13:14" x14ac:dyDescent="0.25">
      <c r="M736" s="133"/>
      <c r="N736" s="166"/>
    </row>
    <row r="737" spans="13:14" x14ac:dyDescent="0.25">
      <c r="M737" s="133"/>
      <c r="N737" s="166"/>
    </row>
    <row r="738" spans="13:14" x14ac:dyDescent="0.25">
      <c r="M738" s="133"/>
      <c r="N738" s="166"/>
    </row>
    <row r="739" spans="13:14" x14ac:dyDescent="0.25">
      <c r="M739" s="133"/>
      <c r="N739" s="166"/>
    </row>
    <row r="740" spans="13:14" x14ac:dyDescent="0.25">
      <c r="M740" s="133"/>
      <c r="N740" s="166"/>
    </row>
    <row r="741" spans="13:14" x14ac:dyDescent="0.25">
      <c r="M741" s="133"/>
      <c r="N741" s="166"/>
    </row>
    <row r="742" spans="13:14" x14ac:dyDescent="0.25">
      <c r="M742" s="133"/>
      <c r="N742" s="166"/>
    </row>
    <row r="743" spans="13:14" x14ac:dyDescent="0.25">
      <c r="M743" s="133"/>
      <c r="N743" s="166"/>
    </row>
    <row r="744" spans="13:14" x14ac:dyDescent="0.25">
      <c r="M744" s="133"/>
      <c r="N744" s="166"/>
    </row>
    <row r="745" spans="13:14" x14ac:dyDescent="0.25">
      <c r="M745" s="133"/>
      <c r="N745" s="166"/>
    </row>
    <row r="746" spans="13:14" x14ac:dyDescent="0.25">
      <c r="M746" s="133"/>
      <c r="N746" s="166"/>
    </row>
    <row r="747" spans="13:14" x14ac:dyDescent="0.25">
      <c r="M747" s="133"/>
      <c r="N747" s="166"/>
    </row>
    <row r="748" spans="13:14" x14ac:dyDescent="0.25">
      <c r="M748" s="133"/>
      <c r="N748" s="166"/>
    </row>
    <row r="749" spans="13:14" x14ac:dyDescent="0.25">
      <c r="M749" s="133"/>
      <c r="N749" s="166"/>
    </row>
    <row r="750" spans="13:14" x14ac:dyDescent="0.25">
      <c r="M750" s="133"/>
      <c r="N750" s="166"/>
    </row>
    <row r="751" spans="13:14" x14ac:dyDescent="0.25">
      <c r="M751" s="133"/>
      <c r="N751" s="166"/>
    </row>
    <row r="752" spans="13:14" x14ac:dyDescent="0.25">
      <c r="M752" s="133"/>
      <c r="N752" s="166"/>
    </row>
    <row r="753" spans="13:14" x14ac:dyDescent="0.25">
      <c r="M753" s="133"/>
      <c r="N753" s="166"/>
    </row>
    <row r="754" spans="13:14" x14ac:dyDescent="0.25">
      <c r="M754" s="133"/>
      <c r="N754" s="166"/>
    </row>
    <row r="755" spans="13:14" x14ac:dyDescent="0.25">
      <c r="M755" s="133"/>
      <c r="N755" s="166"/>
    </row>
    <row r="756" spans="13:14" x14ac:dyDescent="0.25">
      <c r="M756" s="133"/>
      <c r="N756" s="166"/>
    </row>
    <row r="757" spans="13:14" x14ac:dyDescent="0.25">
      <c r="M757" s="133"/>
      <c r="N757" s="166"/>
    </row>
    <row r="758" spans="13:14" x14ac:dyDescent="0.25">
      <c r="M758" s="133"/>
      <c r="N758" s="166"/>
    </row>
    <row r="759" spans="13:14" x14ac:dyDescent="0.25">
      <c r="M759" s="133"/>
      <c r="N759" s="166"/>
    </row>
    <row r="760" spans="13:14" x14ac:dyDescent="0.25">
      <c r="M760" s="133"/>
      <c r="N760" s="166"/>
    </row>
    <row r="761" spans="13:14" x14ac:dyDescent="0.25">
      <c r="M761" s="133"/>
      <c r="N761" s="166"/>
    </row>
    <row r="762" spans="13:14" x14ac:dyDescent="0.25">
      <c r="M762" s="133"/>
      <c r="N762" s="166"/>
    </row>
    <row r="763" spans="13:14" x14ac:dyDescent="0.25">
      <c r="M763" s="133"/>
      <c r="N763" s="166"/>
    </row>
    <row r="764" spans="13:14" x14ac:dyDescent="0.25">
      <c r="M764" s="133"/>
      <c r="N764" s="166"/>
    </row>
    <row r="765" spans="13:14" x14ac:dyDescent="0.25">
      <c r="M765" s="133"/>
      <c r="N765" s="166"/>
    </row>
    <row r="766" spans="13:14" x14ac:dyDescent="0.25">
      <c r="M766" s="133"/>
      <c r="N766" s="166"/>
    </row>
    <row r="767" spans="13:14" x14ac:dyDescent="0.25">
      <c r="M767" s="133"/>
      <c r="N767" s="166"/>
    </row>
    <row r="768" spans="13:14" x14ac:dyDescent="0.25">
      <c r="M768" s="133"/>
      <c r="N768" s="166"/>
    </row>
    <row r="769" spans="13:14" x14ac:dyDescent="0.25">
      <c r="M769" s="133"/>
      <c r="N769" s="166"/>
    </row>
    <row r="770" spans="13:14" x14ac:dyDescent="0.25">
      <c r="M770" s="133"/>
      <c r="N770" s="166"/>
    </row>
    <row r="771" spans="13:14" x14ac:dyDescent="0.25">
      <c r="M771" s="133"/>
      <c r="N771" s="166"/>
    </row>
    <row r="772" spans="13:14" x14ac:dyDescent="0.25">
      <c r="M772" s="133"/>
      <c r="N772" s="166"/>
    </row>
  </sheetData>
  <mergeCells count="16">
    <mergeCell ref="B30:M30"/>
    <mergeCell ref="P28:U169"/>
    <mergeCell ref="B31:M31"/>
    <mergeCell ref="B32:M32"/>
    <mergeCell ref="B84:M84"/>
    <mergeCell ref="B85:M85"/>
    <mergeCell ref="B86:M86"/>
    <mergeCell ref="K120:M120"/>
    <mergeCell ref="K135:M135"/>
    <mergeCell ref="K136:M136"/>
    <mergeCell ref="P27:U27"/>
    <mergeCell ref="B2:M2"/>
    <mergeCell ref="B3:M3"/>
    <mergeCell ref="B4:M4"/>
    <mergeCell ref="P1:U1"/>
    <mergeCell ref="P2:U26"/>
  </mergeCells>
  <phoneticPr fontId="10" type="noConversion"/>
  <pageMargins left="0.75" right="0.75" top="1" bottom="1" header="0.5" footer="0.5"/>
  <pageSetup paperSize="9" scale="1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43"/>
  <sheetViews>
    <sheetView topLeftCell="A51" workbookViewId="0">
      <selection activeCell="B19" sqref="B19"/>
    </sheetView>
  </sheetViews>
  <sheetFormatPr defaultRowHeight="12.5" x14ac:dyDescent="0.25"/>
  <cols>
    <col min="1" max="1" width="3" customWidth="1"/>
    <col min="2" max="2" width="35.7265625" customWidth="1"/>
    <col min="3" max="3" width="52.26953125" customWidth="1"/>
    <col min="4" max="7" width="13.7265625" style="118" customWidth="1"/>
  </cols>
  <sheetData>
    <row r="1" spans="1:15" ht="15.5" x14ac:dyDescent="0.35">
      <c r="A1" s="22"/>
      <c r="B1" s="22"/>
      <c r="C1" s="22"/>
      <c r="D1" s="104"/>
      <c r="E1" s="104"/>
      <c r="F1" s="104"/>
      <c r="G1" s="105"/>
      <c r="H1" s="22"/>
      <c r="I1" s="22"/>
      <c r="J1" s="273" t="s">
        <v>69</v>
      </c>
      <c r="K1" s="274"/>
      <c r="L1" s="274"/>
      <c r="M1" s="274"/>
      <c r="N1" s="274"/>
      <c r="O1" s="274"/>
    </row>
    <row r="2" spans="1:15" ht="15.5" x14ac:dyDescent="0.35">
      <c r="A2" s="22"/>
      <c r="B2" s="281" t="str">
        <f>+'Financial Statements'!B2:G2</f>
        <v>Schaffer Corporation Limited</v>
      </c>
      <c r="C2" s="282"/>
      <c r="D2" s="282"/>
      <c r="E2" s="282"/>
      <c r="F2" s="282"/>
      <c r="G2" s="282"/>
      <c r="H2" s="22"/>
      <c r="I2" s="22"/>
      <c r="J2" s="287" t="s">
        <v>81</v>
      </c>
      <c r="K2" s="274"/>
      <c r="L2" s="274"/>
      <c r="M2" s="274"/>
      <c r="N2" s="274"/>
      <c r="O2" s="274"/>
    </row>
    <row r="3" spans="1:15" ht="15.5" x14ac:dyDescent="0.35">
      <c r="A3" s="22"/>
      <c r="B3" s="283" t="s">
        <v>73</v>
      </c>
      <c r="C3" s="284"/>
      <c r="D3" s="284"/>
      <c r="E3" s="284"/>
      <c r="F3" s="284"/>
      <c r="G3" s="284"/>
      <c r="H3" s="22"/>
      <c r="I3" s="22"/>
      <c r="J3" s="276"/>
      <c r="K3" s="274"/>
      <c r="L3" s="274"/>
      <c r="M3" s="274"/>
      <c r="N3" s="274"/>
      <c r="O3" s="274"/>
    </row>
    <row r="4" spans="1:15" ht="15" thickBot="1" x14ac:dyDescent="0.4">
      <c r="A4" s="22"/>
      <c r="B4" s="285" t="str">
        <f>+'Financial Statements'!B4:G4</f>
        <v>Years ended June 30</v>
      </c>
      <c r="C4" s="286"/>
      <c r="D4" s="286"/>
      <c r="E4" s="286"/>
      <c r="F4" s="286"/>
      <c r="G4" s="286"/>
      <c r="H4" s="22"/>
      <c r="I4" s="22"/>
      <c r="J4" s="276"/>
      <c r="K4" s="274"/>
      <c r="L4" s="274"/>
      <c r="M4" s="274"/>
      <c r="N4" s="274"/>
      <c r="O4" s="274"/>
    </row>
    <row r="5" spans="1:15" ht="14" x14ac:dyDescent="0.35">
      <c r="A5" s="22"/>
      <c r="B5" s="23"/>
      <c r="C5" s="24"/>
      <c r="D5" s="168">
        <f>+'Financial Statements'!D5</f>
        <v>2020</v>
      </c>
      <c r="E5" s="168">
        <f>+'Financial Statements'!E5</f>
        <v>2019</v>
      </c>
      <c r="F5" s="168">
        <f>+'Financial Statements'!F5</f>
        <v>2018</v>
      </c>
      <c r="G5" s="168">
        <f>+'Financial Statements'!G5</f>
        <v>2017</v>
      </c>
      <c r="H5" s="22"/>
      <c r="I5" s="22"/>
      <c r="J5" s="276"/>
      <c r="K5" s="274"/>
      <c r="L5" s="274"/>
      <c r="M5" s="274"/>
      <c r="N5" s="274"/>
      <c r="O5" s="274"/>
    </row>
    <row r="6" spans="1:15" ht="13.5" x14ac:dyDescent="0.35">
      <c r="A6" s="22"/>
      <c r="B6" s="25" t="s">
        <v>1</v>
      </c>
      <c r="C6" s="26"/>
      <c r="D6" s="106"/>
      <c r="E6" s="106"/>
      <c r="F6" s="106"/>
      <c r="G6" s="106"/>
      <c r="H6" s="22"/>
      <c r="I6" s="22"/>
      <c r="J6" s="276"/>
      <c r="K6" s="274"/>
      <c r="L6" s="274"/>
      <c r="M6" s="274"/>
      <c r="N6" s="274"/>
      <c r="O6" s="274"/>
    </row>
    <row r="7" spans="1:15" ht="13.5" hidden="1" x14ac:dyDescent="0.35">
      <c r="A7" s="22"/>
      <c r="B7" s="27" t="s">
        <v>2</v>
      </c>
      <c r="C7" s="28" t="s">
        <v>3</v>
      </c>
      <c r="D7" s="103"/>
      <c r="E7" s="103"/>
      <c r="F7" s="103"/>
      <c r="G7" s="102">
        <v>0.19260000000000002</v>
      </c>
      <c r="H7" s="22"/>
      <c r="I7" s="22"/>
      <c r="J7" s="276"/>
      <c r="K7" s="274"/>
      <c r="L7" s="274"/>
      <c r="M7" s="274"/>
      <c r="N7" s="274"/>
      <c r="O7" s="274"/>
    </row>
    <row r="8" spans="1:15" ht="13.5" x14ac:dyDescent="0.35">
      <c r="A8" s="22"/>
      <c r="B8" s="23" t="s">
        <v>4</v>
      </c>
      <c r="C8" s="29" t="s">
        <v>5</v>
      </c>
      <c r="D8" s="140" t="s">
        <v>0</v>
      </c>
      <c r="E8" s="140"/>
      <c r="F8" s="140"/>
      <c r="G8" s="141"/>
      <c r="H8" s="22"/>
      <c r="I8" s="22"/>
      <c r="J8" s="276"/>
      <c r="K8" s="274"/>
      <c r="L8" s="274"/>
      <c r="M8" s="274"/>
      <c r="N8" s="274"/>
      <c r="O8" s="274"/>
    </row>
    <row r="9" spans="1:15" ht="13.5" x14ac:dyDescent="0.35">
      <c r="A9" s="22"/>
      <c r="B9" s="27" t="s">
        <v>6</v>
      </c>
      <c r="C9" s="28" t="s">
        <v>7</v>
      </c>
      <c r="D9" s="142"/>
      <c r="E9" s="142"/>
      <c r="F9" s="142"/>
      <c r="G9" s="143" t="s">
        <v>0</v>
      </c>
      <c r="H9" s="22"/>
      <c r="I9" s="22"/>
      <c r="J9" s="276"/>
      <c r="K9" s="274"/>
      <c r="L9" s="274"/>
      <c r="M9" s="274"/>
      <c r="N9" s="274"/>
      <c r="O9" s="274"/>
    </row>
    <row r="10" spans="1:15" ht="14" x14ac:dyDescent="0.35">
      <c r="A10" s="22"/>
      <c r="B10" s="23"/>
      <c r="C10" s="24"/>
      <c r="D10" s="109"/>
      <c r="E10" s="109"/>
      <c r="F10" s="109"/>
      <c r="G10" s="108"/>
      <c r="H10" s="22"/>
      <c r="I10" s="22"/>
      <c r="J10" s="276"/>
      <c r="K10" s="274"/>
      <c r="L10" s="274"/>
      <c r="M10" s="274"/>
      <c r="N10" s="274"/>
      <c r="O10" s="274"/>
    </row>
    <row r="11" spans="1:15" ht="13.5" x14ac:dyDescent="0.35">
      <c r="A11" s="22"/>
      <c r="B11" s="25" t="s">
        <v>8</v>
      </c>
      <c r="C11" s="26"/>
      <c r="D11" s="106"/>
      <c r="E11" s="106"/>
      <c r="F11" s="106"/>
      <c r="G11" s="106"/>
      <c r="H11" s="22"/>
      <c r="I11" s="22"/>
      <c r="J11" s="276"/>
      <c r="K11" s="274"/>
      <c r="L11" s="274"/>
      <c r="M11" s="274"/>
      <c r="N11" s="274"/>
      <c r="O11" s="274"/>
    </row>
    <row r="12" spans="1:15" ht="13.5" hidden="1" x14ac:dyDescent="0.35">
      <c r="A12" s="22"/>
      <c r="B12" s="27" t="s">
        <v>9</v>
      </c>
      <c r="C12" s="28" t="s">
        <v>65</v>
      </c>
      <c r="D12" s="103"/>
      <c r="E12" s="103"/>
      <c r="F12" s="103"/>
      <c r="G12" s="102">
        <v>1.8919999999999999</v>
      </c>
      <c r="H12" s="22"/>
      <c r="I12" s="22"/>
      <c r="J12" s="276"/>
      <c r="K12" s="274"/>
      <c r="L12" s="274"/>
      <c r="M12" s="274"/>
      <c r="N12" s="274"/>
      <c r="O12" s="274"/>
    </row>
    <row r="13" spans="1:15" ht="13.5" x14ac:dyDescent="0.35">
      <c r="A13" s="22"/>
      <c r="B13" s="23" t="s">
        <v>10</v>
      </c>
      <c r="C13" s="29" t="s">
        <v>11</v>
      </c>
      <c r="D13" s="107"/>
      <c r="E13" s="107"/>
      <c r="F13" s="107"/>
      <c r="G13" s="108"/>
      <c r="H13" s="22"/>
      <c r="I13" s="22"/>
      <c r="J13" s="276"/>
      <c r="K13" s="274"/>
      <c r="L13" s="274"/>
      <c r="M13" s="274"/>
      <c r="N13" s="274"/>
      <c r="O13" s="274"/>
    </row>
    <row r="14" spans="1:15" ht="13.5" x14ac:dyDescent="0.35">
      <c r="A14" s="22"/>
      <c r="B14" s="100" t="s">
        <v>12</v>
      </c>
      <c r="C14" s="101" t="s">
        <v>13</v>
      </c>
      <c r="D14" s="138"/>
      <c r="E14" s="138" t="s">
        <v>0</v>
      </c>
      <c r="F14" s="138"/>
      <c r="G14" s="139" t="s">
        <v>0</v>
      </c>
      <c r="H14" s="22"/>
      <c r="I14" s="22"/>
      <c r="J14" s="276"/>
      <c r="K14" s="274"/>
      <c r="L14" s="274"/>
      <c r="M14" s="274"/>
      <c r="N14" s="274"/>
      <c r="O14" s="274"/>
    </row>
    <row r="15" spans="1:15" ht="13.5" hidden="1" x14ac:dyDescent="0.35">
      <c r="A15" s="22"/>
      <c r="B15" s="30" t="s">
        <v>14</v>
      </c>
      <c r="C15" s="29" t="s">
        <v>15</v>
      </c>
      <c r="D15" s="107"/>
      <c r="E15" s="107"/>
      <c r="F15" s="107"/>
      <c r="G15" s="108"/>
      <c r="H15" s="22"/>
      <c r="I15" s="22"/>
      <c r="J15" s="276"/>
      <c r="K15" s="274"/>
      <c r="L15" s="274"/>
      <c r="M15" s="274"/>
      <c r="N15" s="274"/>
      <c r="O15" s="274"/>
    </row>
    <row r="16" spans="1:15" ht="13.5" hidden="1" x14ac:dyDescent="0.35">
      <c r="A16" s="22"/>
      <c r="B16" s="27" t="s">
        <v>16</v>
      </c>
      <c r="C16" s="28" t="s">
        <v>17</v>
      </c>
      <c r="D16" s="103"/>
      <c r="E16" s="103"/>
      <c r="F16" s="103"/>
      <c r="G16" s="102"/>
      <c r="H16" s="22"/>
      <c r="I16" s="22"/>
      <c r="J16" s="276"/>
      <c r="K16" s="274"/>
      <c r="L16" s="274"/>
      <c r="M16" s="274"/>
      <c r="N16" s="274"/>
      <c r="O16" s="274"/>
    </row>
    <row r="17" spans="1:15" ht="13.5" x14ac:dyDescent="0.35">
      <c r="A17" s="22"/>
      <c r="B17" s="31"/>
      <c r="C17" s="32" t="s">
        <v>0</v>
      </c>
      <c r="D17" s="110"/>
      <c r="E17" s="110"/>
      <c r="F17" s="110"/>
      <c r="G17" s="111"/>
      <c r="H17" s="22"/>
      <c r="I17" s="22"/>
      <c r="J17" s="276"/>
      <c r="K17" s="274"/>
      <c r="L17" s="274"/>
      <c r="M17" s="274"/>
      <c r="N17" s="274"/>
      <c r="O17" s="274"/>
    </row>
    <row r="18" spans="1:15" ht="13.5" x14ac:dyDescent="0.35">
      <c r="A18" s="22"/>
      <c r="B18" s="25" t="s">
        <v>18</v>
      </c>
      <c r="C18" s="26" t="s">
        <v>0</v>
      </c>
      <c r="D18" s="106"/>
      <c r="E18" s="106"/>
      <c r="F18" s="106"/>
      <c r="G18" s="106"/>
      <c r="H18" s="22"/>
      <c r="I18" s="22"/>
      <c r="J18" s="276"/>
      <c r="K18" s="274"/>
      <c r="L18" s="274"/>
      <c r="M18" s="274"/>
      <c r="N18" s="274"/>
      <c r="O18" s="274"/>
    </row>
    <row r="19" spans="1:15" ht="15.5" x14ac:dyDescent="0.35">
      <c r="A19" s="22"/>
      <c r="B19" s="27" t="s">
        <v>19</v>
      </c>
      <c r="C19" s="28" t="s">
        <v>20</v>
      </c>
      <c r="D19" s="138" t="s">
        <v>0</v>
      </c>
      <c r="E19" s="138" t="s">
        <v>0</v>
      </c>
      <c r="F19" s="138"/>
      <c r="G19" s="139" t="s">
        <v>0</v>
      </c>
      <c r="H19" s="22"/>
      <c r="I19" s="22"/>
      <c r="J19" s="273" t="s">
        <v>71</v>
      </c>
      <c r="K19" s="274"/>
      <c r="L19" s="274"/>
      <c r="M19" s="274"/>
      <c r="N19" s="274"/>
      <c r="O19" s="274"/>
    </row>
    <row r="20" spans="1:15" ht="13.5" hidden="1" x14ac:dyDescent="0.35">
      <c r="A20" s="22"/>
      <c r="B20" s="30" t="s">
        <v>66</v>
      </c>
      <c r="C20" s="29" t="s">
        <v>67</v>
      </c>
      <c r="D20" s="107"/>
      <c r="E20" s="107"/>
      <c r="F20" s="107"/>
      <c r="G20" s="108">
        <v>8.9999999999999993E-3</v>
      </c>
      <c r="H20" s="22"/>
      <c r="I20" s="22"/>
      <c r="J20" s="275" t="s">
        <v>80</v>
      </c>
      <c r="K20" s="274"/>
      <c r="L20" s="274"/>
      <c r="M20" s="274"/>
      <c r="N20" s="274"/>
      <c r="O20" s="274"/>
    </row>
    <row r="21" spans="1:15" ht="13.5" hidden="1" x14ac:dyDescent="0.35">
      <c r="A21" s="22"/>
      <c r="B21" s="27" t="s">
        <v>68</v>
      </c>
      <c r="C21" s="28" t="s">
        <v>21</v>
      </c>
      <c r="D21" s="103"/>
      <c r="E21" s="103"/>
      <c r="F21" s="103"/>
      <c r="G21" s="102"/>
      <c r="H21" s="22"/>
      <c r="I21" s="22"/>
      <c r="J21" s="276"/>
      <c r="K21" s="274"/>
      <c r="L21" s="274"/>
      <c r="M21" s="274"/>
      <c r="N21" s="274"/>
      <c r="O21" s="274"/>
    </row>
    <row r="22" spans="1:15" ht="13.5" x14ac:dyDescent="0.35">
      <c r="A22" s="22"/>
      <c r="B22" s="31"/>
      <c r="C22" s="32"/>
      <c r="D22" s="110"/>
      <c r="E22" s="110"/>
      <c r="F22" s="110"/>
      <c r="G22" s="111"/>
      <c r="H22" s="22"/>
      <c r="I22" s="22"/>
      <c r="J22" s="276"/>
      <c r="K22" s="274"/>
      <c r="L22" s="274"/>
      <c r="M22" s="274"/>
      <c r="N22" s="274"/>
      <c r="O22" s="274"/>
    </row>
    <row r="23" spans="1:15" ht="13.5" x14ac:dyDescent="0.35">
      <c r="A23" s="22"/>
      <c r="B23" s="25" t="s">
        <v>22</v>
      </c>
      <c r="C23" s="26"/>
      <c r="D23" s="106"/>
      <c r="E23" s="106"/>
      <c r="F23" s="106"/>
      <c r="G23" s="106"/>
      <c r="H23" s="22"/>
      <c r="I23" s="22"/>
      <c r="J23" s="276"/>
      <c r="K23" s="274"/>
      <c r="L23" s="274"/>
      <c r="M23" s="274"/>
      <c r="N23" s="274"/>
      <c r="O23" s="274"/>
    </row>
    <row r="24" spans="1:15" ht="13.5" x14ac:dyDescent="0.35">
      <c r="A24" s="22"/>
      <c r="B24" s="27" t="s">
        <v>23</v>
      </c>
      <c r="C24" s="28" t="s">
        <v>24</v>
      </c>
      <c r="D24" s="142" t="s">
        <v>0</v>
      </c>
      <c r="E24" s="142"/>
      <c r="F24" s="142"/>
      <c r="G24" s="143" t="s">
        <v>0</v>
      </c>
      <c r="H24" s="22"/>
      <c r="I24" s="22"/>
      <c r="J24" s="276"/>
      <c r="K24" s="274"/>
      <c r="L24" s="274"/>
      <c r="M24" s="274"/>
      <c r="N24" s="274"/>
      <c r="O24" s="274"/>
    </row>
    <row r="25" spans="1:15" ht="13.5" x14ac:dyDescent="0.35">
      <c r="A25" s="22"/>
      <c r="B25" s="23" t="s">
        <v>25</v>
      </c>
      <c r="C25" s="29" t="s">
        <v>26</v>
      </c>
      <c r="D25" s="140"/>
      <c r="E25" s="140"/>
      <c r="F25" s="140"/>
      <c r="G25" s="141" t="s">
        <v>0</v>
      </c>
      <c r="H25" s="22"/>
      <c r="I25" s="22"/>
      <c r="J25" s="276"/>
      <c r="K25" s="274"/>
      <c r="L25" s="274"/>
      <c r="M25" s="274"/>
      <c r="N25" s="274"/>
      <c r="O25" s="274"/>
    </row>
    <row r="26" spans="1:15" ht="13.5" hidden="1" x14ac:dyDescent="0.35">
      <c r="A26" s="22"/>
      <c r="B26" s="27" t="s">
        <v>27</v>
      </c>
      <c r="C26" s="28" t="s">
        <v>28</v>
      </c>
      <c r="D26" s="103"/>
      <c r="E26" s="103"/>
      <c r="F26" s="103"/>
      <c r="G26" s="102"/>
      <c r="H26" s="22"/>
      <c r="I26" s="22"/>
      <c r="J26" s="276"/>
      <c r="K26" s="274"/>
      <c r="L26" s="274"/>
      <c r="M26" s="274"/>
      <c r="N26" s="274"/>
      <c r="O26" s="274"/>
    </row>
    <row r="27" spans="1:15" ht="13.5" x14ac:dyDescent="0.35">
      <c r="A27" s="22"/>
      <c r="B27" s="31"/>
      <c r="C27" s="32"/>
      <c r="D27" s="110"/>
      <c r="E27" s="110"/>
      <c r="F27" s="110"/>
      <c r="G27" s="111"/>
      <c r="H27" s="22"/>
      <c r="I27" s="22"/>
      <c r="J27" s="276"/>
      <c r="K27" s="274"/>
      <c r="L27" s="274"/>
      <c r="M27" s="274"/>
      <c r="N27" s="274"/>
      <c r="O27" s="274"/>
    </row>
    <row r="28" spans="1:15" ht="13.5" x14ac:dyDescent="0.35">
      <c r="A28" s="22"/>
      <c r="B28" s="25" t="s">
        <v>29</v>
      </c>
      <c r="C28" s="26"/>
      <c r="D28" s="106"/>
      <c r="E28" s="106"/>
      <c r="F28" s="106"/>
      <c r="G28" s="106"/>
      <c r="H28" s="22"/>
      <c r="I28" s="22"/>
      <c r="J28" s="276"/>
      <c r="K28" s="274"/>
      <c r="L28" s="274"/>
      <c r="M28" s="274"/>
      <c r="N28" s="274"/>
      <c r="O28" s="274"/>
    </row>
    <row r="29" spans="1:15" ht="13.5" x14ac:dyDescent="0.35">
      <c r="A29" s="22"/>
      <c r="B29" s="27" t="s">
        <v>30</v>
      </c>
      <c r="C29" s="28" t="s">
        <v>87</v>
      </c>
      <c r="D29" s="138" t="s">
        <v>0</v>
      </c>
      <c r="E29" s="138"/>
      <c r="F29" s="138"/>
      <c r="G29" s="139" t="s">
        <v>0</v>
      </c>
      <c r="H29" s="22"/>
      <c r="I29" s="22"/>
      <c r="J29" s="276"/>
      <c r="K29" s="274"/>
      <c r="L29" s="274"/>
      <c r="M29" s="274"/>
      <c r="N29" s="274"/>
      <c r="O29" s="274"/>
    </row>
    <row r="30" spans="1:15" ht="13.5" x14ac:dyDescent="0.35">
      <c r="A30" s="22"/>
      <c r="B30" s="23" t="s">
        <v>31</v>
      </c>
      <c r="C30" s="29" t="s">
        <v>32</v>
      </c>
      <c r="D30" s="146"/>
      <c r="E30" s="146"/>
      <c r="F30" s="146"/>
      <c r="G30" s="147"/>
      <c r="H30" s="22"/>
      <c r="I30" s="22"/>
      <c r="J30" s="276"/>
      <c r="K30" s="274"/>
      <c r="L30" s="274"/>
      <c r="M30" s="274"/>
      <c r="N30" s="274"/>
      <c r="O30" s="274"/>
    </row>
    <row r="31" spans="1:15" ht="13.5" hidden="1" x14ac:dyDescent="0.35">
      <c r="A31" s="22"/>
      <c r="B31" s="27" t="s">
        <v>33</v>
      </c>
      <c r="C31" s="28" t="s">
        <v>34</v>
      </c>
      <c r="D31" s="138"/>
      <c r="E31" s="138"/>
      <c r="F31" s="138"/>
      <c r="G31" s="139"/>
      <c r="H31" s="22"/>
      <c r="I31" s="22"/>
      <c r="J31" s="276"/>
      <c r="K31" s="274"/>
      <c r="L31" s="274"/>
      <c r="M31" s="274"/>
      <c r="N31" s="274"/>
      <c r="O31" s="274"/>
    </row>
    <row r="32" spans="1:15" ht="13.5" x14ac:dyDescent="0.35">
      <c r="A32" s="22"/>
      <c r="B32" s="120" t="s">
        <v>35</v>
      </c>
      <c r="C32" s="121" t="s">
        <v>36</v>
      </c>
      <c r="D32" s="148" t="s">
        <v>0</v>
      </c>
      <c r="E32" s="148"/>
      <c r="F32" s="148"/>
      <c r="G32" s="149" t="s">
        <v>0</v>
      </c>
      <c r="H32" s="22"/>
      <c r="I32" s="22"/>
      <c r="J32" s="276"/>
      <c r="K32" s="274"/>
      <c r="L32" s="274"/>
      <c r="M32" s="274"/>
      <c r="N32" s="274"/>
      <c r="O32" s="274"/>
    </row>
    <row r="33" spans="1:15" ht="13.5" hidden="1" x14ac:dyDescent="0.35">
      <c r="A33" s="22"/>
      <c r="B33" s="27" t="s">
        <v>37</v>
      </c>
      <c r="C33" s="28" t="s">
        <v>38</v>
      </c>
      <c r="D33" s="103"/>
      <c r="E33" s="103"/>
      <c r="F33" s="103"/>
      <c r="G33" s="102"/>
      <c r="H33" s="22"/>
      <c r="I33" s="22"/>
      <c r="J33" s="276"/>
      <c r="K33" s="274"/>
      <c r="L33" s="274"/>
      <c r="M33" s="274"/>
      <c r="N33" s="274"/>
      <c r="O33" s="274"/>
    </row>
    <row r="34" spans="1:15" ht="13.5" hidden="1" x14ac:dyDescent="0.35">
      <c r="A34" s="22"/>
      <c r="B34" s="23" t="s">
        <v>39</v>
      </c>
      <c r="C34" s="29" t="s">
        <v>40</v>
      </c>
      <c r="D34" s="107"/>
      <c r="E34" s="107"/>
      <c r="F34" s="107"/>
      <c r="G34" s="108">
        <v>5.1999999999999998E-2</v>
      </c>
      <c r="H34" s="22"/>
      <c r="I34" s="22"/>
      <c r="J34" s="276"/>
      <c r="K34" s="274"/>
      <c r="L34" s="274"/>
      <c r="M34" s="274"/>
      <c r="N34" s="274"/>
      <c r="O34" s="274"/>
    </row>
    <row r="35" spans="1:15" ht="13.5" x14ac:dyDescent="0.35">
      <c r="A35" s="22"/>
      <c r="B35" s="23"/>
      <c r="C35" s="29"/>
      <c r="D35" s="107"/>
      <c r="E35" s="107"/>
      <c r="F35" s="107"/>
      <c r="G35" s="108"/>
      <c r="H35" s="22"/>
      <c r="I35" s="22"/>
      <c r="J35" s="276"/>
      <c r="K35" s="274"/>
      <c r="L35" s="274"/>
      <c r="M35" s="274"/>
      <c r="N35" s="274"/>
      <c r="O35" s="274"/>
    </row>
    <row r="36" spans="1:15" ht="13.5" x14ac:dyDescent="0.35">
      <c r="A36" s="22"/>
      <c r="B36" s="25" t="s">
        <v>43</v>
      </c>
      <c r="C36" s="26"/>
      <c r="D36" s="106"/>
      <c r="E36" s="106"/>
      <c r="F36" s="106"/>
      <c r="G36" s="106"/>
      <c r="H36" s="22"/>
      <c r="I36" s="22"/>
      <c r="J36" s="276"/>
      <c r="K36" s="274"/>
      <c r="L36" s="274"/>
      <c r="M36" s="274"/>
      <c r="N36" s="274"/>
      <c r="O36" s="274"/>
    </row>
    <row r="37" spans="1:15" ht="13.5" hidden="1" x14ac:dyDescent="0.35">
      <c r="A37" s="22"/>
      <c r="B37" s="27" t="s">
        <v>41</v>
      </c>
      <c r="C37" s="28" t="s">
        <v>42</v>
      </c>
      <c r="D37" s="103"/>
      <c r="E37" s="103"/>
      <c r="F37" s="103"/>
      <c r="G37" s="103" t="s">
        <v>0</v>
      </c>
      <c r="H37" s="22"/>
      <c r="I37" s="22"/>
      <c r="J37" s="276"/>
      <c r="K37" s="274"/>
      <c r="L37" s="274"/>
      <c r="M37" s="274"/>
      <c r="N37" s="274"/>
      <c r="O37" s="274"/>
    </row>
    <row r="38" spans="1:15" ht="13.5" x14ac:dyDescent="0.35">
      <c r="A38" s="22"/>
      <c r="B38" s="23" t="s">
        <v>51</v>
      </c>
      <c r="C38" s="29" t="s">
        <v>86</v>
      </c>
      <c r="D38" s="107"/>
      <c r="E38" s="107"/>
      <c r="F38" s="107"/>
      <c r="G38" s="107" t="s">
        <v>0</v>
      </c>
      <c r="H38" s="22"/>
      <c r="I38" s="22"/>
      <c r="J38" s="276"/>
      <c r="K38" s="274"/>
      <c r="L38" s="274"/>
      <c r="M38" s="274"/>
      <c r="N38" s="274"/>
      <c r="O38" s="274"/>
    </row>
    <row r="39" spans="1:15" ht="13.5" x14ac:dyDescent="0.35">
      <c r="A39" s="22"/>
      <c r="B39" s="27" t="s">
        <v>50</v>
      </c>
      <c r="C39" s="28" t="s">
        <v>93</v>
      </c>
      <c r="D39" s="103"/>
      <c r="E39" s="103"/>
      <c r="F39" s="103"/>
      <c r="G39" s="102"/>
      <c r="H39" s="22"/>
      <c r="I39" s="22"/>
      <c r="J39" s="276"/>
      <c r="K39" s="274"/>
      <c r="L39" s="274"/>
      <c r="M39" s="274"/>
      <c r="N39" s="274"/>
      <c r="O39" s="274"/>
    </row>
    <row r="40" spans="1:15" ht="13.5" x14ac:dyDescent="0.35">
      <c r="A40" s="22"/>
      <c r="B40" s="30" t="s">
        <v>64</v>
      </c>
      <c r="C40" s="29" t="s">
        <v>88</v>
      </c>
      <c r="D40" s="107"/>
      <c r="E40" s="107"/>
      <c r="F40" s="107"/>
      <c r="G40" s="108"/>
      <c r="H40" s="22"/>
      <c r="I40" s="22"/>
      <c r="J40" s="276"/>
      <c r="K40" s="274"/>
      <c r="L40" s="274"/>
      <c r="M40" s="274"/>
      <c r="N40" s="274"/>
      <c r="O40" s="274"/>
    </row>
    <row r="41" spans="1:15" ht="13.5" x14ac:dyDescent="0.35">
      <c r="A41" s="22"/>
      <c r="B41" s="27" t="s">
        <v>54</v>
      </c>
      <c r="C41" s="28" t="s">
        <v>94</v>
      </c>
      <c r="D41" s="103"/>
      <c r="E41" s="103"/>
      <c r="F41" s="103"/>
      <c r="G41" s="102"/>
      <c r="H41" s="22"/>
      <c r="I41" s="22"/>
      <c r="J41" s="276"/>
      <c r="K41" s="274"/>
      <c r="L41" s="274"/>
      <c r="M41" s="274"/>
      <c r="N41" s="274"/>
      <c r="O41" s="274"/>
    </row>
    <row r="42" spans="1:15" ht="13.5" hidden="1" x14ac:dyDescent="0.35">
      <c r="A42" s="22"/>
      <c r="B42" s="23" t="s">
        <v>46</v>
      </c>
      <c r="C42" s="29" t="s">
        <v>47</v>
      </c>
      <c r="D42" s="107"/>
      <c r="E42" s="107"/>
      <c r="F42" s="107"/>
      <c r="G42" s="108"/>
      <c r="H42" s="22"/>
      <c r="I42" s="22"/>
      <c r="J42" s="276"/>
      <c r="K42" s="274"/>
      <c r="L42" s="274"/>
      <c r="M42" s="274"/>
      <c r="N42" s="274"/>
      <c r="O42" s="274"/>
    </row>
    <row r="43" spans="1:15" ht="13.5" hidden="1" x14ac:dyDescent="0.35">
      <c r="A43" s="22"/>
      <c r="B43" s="27" t="s">
        <v>44</v>
      </c>
      <c r="C43" s="28" t="s">
        <v>45</v>
      </c>
      <c r="D43" s="103"/>
      <c r="E43" s="103"/>
      <c r="F43" s="103"/>
      <c r="G43" s="102"/>
      <c r="H43" s="22"/>
      <c r="I43" s="22"/>
      <c r="J43" s="276"/>
      <c r="K43" s="274"/>
      <c r="L43" s="274"/>
      <c r="M43" s="274"/>
      <c r="N43" s="274"/>
      <c r="O43" s="274"/>
    </row>
    <row r="44" spans="1:15" ht="13.5" hidden="1" x14ac:dyDescent="0.35">
      <c r="A44" s="22"/>
      <c r="B44" s="23" t="s">
        <v>48</v>
      </c>
      <c r="C44" s="29" t="s">
        <v>49</v>
      </c>
      <c r="D44" s="107"/>
      <c r="E44" s="107"/>
      <c r="F44" s="107"/>
      <c r="G44" s="108"/>
      <c r="H44" s="22"/>
      <c r="I44" s="22"/>
      <c r="J44" s="276"/>
      <c r="K44" s="274"/>
      <c r="L44" s="274"/>
      <c r="M44" s="274"/>
      <c r="N44" s="274"/>
      <c r="O44" s="274"/>
    </row>
    <row r="45" spans="1:15" ht="13.5" hidden="1" x14ac:dyDescent="0.35">
      <c r="A45" s="22"/>
      <c r="B45" s="27" t="s">
        <v>52</v>
      </c>
      <c r="C45" s="28" t="s">
        <v>53</v>
      </c>
      <c r="D45" s="103"/>
      <c r="E45" s="103"/>
      <c r="F45" s="103"/>
      <c r="G45" s="102"/>
      <c r="H45" s="22"/>
      <c r="I45" s="22"/>
      <c r="J45" s="276"/>
      <c r="K45" s="274"/>
      <c r="L45" s="274"/>
      <c r="M45" s="274"/>
      <c r="N45" s="274"/>
      <c r="O45" s="274"/>
    </row>
    <row r="46" spans="1:15" ht="13.5" x14ac:dyDescent="0.35">
      <c r="A46" s="22"/>
      <c r="B46" s="30" t="s">
        <v>63</v>
      </c>
      <c r="C46" s="29" t="s">
        <v>95</v>
      </c>
      <c r="D46" s="146" t="s">
        <v>0</v>
      </c>
      <c r="E46" s="146"/>
      <c r="F46" s="146"/>
      <c r="G46" s="147" t="s">
        <v>0</v>
      </c>
      <c r="H46" s="22"/>
      <c r="I46" s="22"/>
      <c r="J46" s="276"/>
      <c r="K46" s="274"/>
      <c r="L46" s="274"/>
      <c r="M46" s="274"/>
      <c r="N46" s="274"/>
      <c r="O46" s="274"/>
    </row>
    <row r="47" spans="1:15" ht="13.5" hidden="1" x14ac:dyDescent="0.35">
      <c r="A47" s="22"/>
      <c r="B47" s="27" t="s">
        <v>55</v>
      </c>
      <c r="C47" s="28" t="s">
        <v>56</v>
      </c>
      <c r="D47" s="103"/>
      <c r="E47" s="103"/>
      <c r="F47" s="103"/>
      <c r="G47" s="102"/>
      <c r="H47" s="22"/>
      <c r="I47" s="22"/>
      <c r="J47" s="276"/>
      <c r="K47" s="274"/>
      <c r="L47" s="274"/>
      <c r="M47" s="274"/>
      <c r="N47" s="274"/>
      <c r="O47" s="274"/>
    </row>
    <row r="48" spans="1:15" ht="13.5" hidden="1" x14ac:dyDescent="0.35">
      <c r="A48" s="22"/>
      <c r="B48" s="23" t="s">
        <v>57</v>
      </c>
      <c r="C48" s="29" t="s">
        <v>58</v>
      </c>
      <c r="D48" s="107"/>
      <c r="E48" s="107"/>
      <c r="F48" s="107"/>
      <c r="G48" s="108"/>
      <c r="H48" s="22"/>
      <c r="I48" s="22"/>
      <c r="J48" s="276"/>
      <c r="K48" s="274"/>
      <c r="L48" s="274"/>
      <c r="M48" s="274"/>
      <c r="N48" s="274"/>
      <c r="O48" s="274"/>
    </row>
    <row r="49" spans="1:15" ht="13.5" hidden="1" x14ac:dyDescent="0.35">
      <c r="A49" s="22"/>
      <c r="B49" s="27" t="s">
        <v>59</v>
      </c>
      <c r="C49" s="28" t="s">
        <v>60</v>
      </c>
      <c r="D49" s="103"/>
      <c r="E49" s="103"/>
      <c r="F49" s="103"/>
      <c r="G49" s="102"/>
      <c r="H49" s="22"/>
      <c r="I49" s="22"/>
      <c r="J49" s="276"/>
      <c r="K49" s="274"/>
      <c r="L49" s="274"/>
      <c r="M49" s="274"/>
      <c r="N49" s="274"/>
      <c r="O49" s="274"/>
    </row>
    <row r="50" spans="1:15" ht="13.5" hidden="1" x14ac:dyDescent="0.35">
      <c r="A50" s="22"/>
      <c r="B50" s="23" t="s">
        <v>61</v>
      </c>
      <c r="C50" s="29" t="s">
        <v>62</v>
      </c>
      <c r="D50" s="107"/>
      <c r="E50" s="107"/>
      <c r="F50" s="107"/>
      <c r="G50" s="108"/>
      <c r="H50" s="23"/>
      <c r="I50" s="23"/>
      <c r="J50" s="276"/>
      <c r="K50" s="274"/>
      <c r="L50" s="274"/>
      <c r="M50" s="274"/>
      <c r="N50" s="274"/>
      <c r="O50" s="274"/>
    </row>
    <row r="51" spans="1:15" s="123" customFormat="1" ht="13.5" x14ac:dyDescent="0.35">
      <c r="A51" s="122"/>
      <c r="B51" s="124" t="s">
        <v>91</v>
      </c>
      <c r="C51" s="124" t="s">
        <v>92</v>
      </c>
      <c r="D51" s="144" t="s">
        <v>0</v>
      </c>
      <c r="E51" s="144" t="s">
        <v>0</v>
      </c>
      <c r="F51" s="144"/>
      <c r="G51" s="145"/>
      <c r="H51" s="30"/>
      <c r="I51" s="30"/>
      <c r="J51" s="276"/>
      <c r="K51" s="274"/>
      <c r="L51" s="274"/>
      <c r="M51" s="274"/>
      <c r="N51" s="274"/>
      <c r="O51" s="274"/>
    </row>
    <row r="52" spans="1:15" ht="13.5" x14ac:dyDescent="0.35">
      <c r="A52" s="23"/>
      <c r="B52" s="33"/>
      <c r="C52" s="33"/>
      <c r="D52" s="112"/>
      <c r="E52" s="112"/>
      <c r="F52" s="112"/>
      <c r="G52" s="113"/>
      <c r="H52" s="23"/>
      <c r="I52" s="23"/>
      <c r="J52" s="276"/>
      <c r="K52" s="274"/>
      <c r="L52" s="274"/>
      <c r="M52" s="274"/>
      <c r="N52" s="274"/>
      <c r="O52" s="274"/>
    </row>
    <row r="53" spans="1:15" ht="13.5" x14ac:dyDescent="0.35">
      <c r="A53" s="23"/>
      <c r="B53" s="277" t="s">
        <v>70</v>
      </c>
      <c r="C53" s="278"/>
      <c r="D53" s="278"/>
      <c r="E53" s="278"/>
      <c r="F53" s="278"/>
      <c r="G53" s="278"/>
      <c r="H53" s="278"/>
      <c r="I53" s="279"/>
      <c r="J53" s="276"/>
      <c r="K53" s="274"/>
      <c r="L53" s="274"/>
      <c r="M53" s="274"/>
      <c r="N53" s="274"/>
      <c r="O53" s="274"/>
    </row>
    <row r="54" spans="1:15" ht="13.5" x14ac:dyDescent="0.35">
      <c r="A54" s="22"/>
      <c r="B54" s="280" t="s">
        <v>78</v>
      </c>
      <c r="C54" s="278"/>
      <c r="D54" s="278"/>
      <c r="E54" s="278"/>
      <c r="F54" s="278"/>
      <c r="G54" s="278"/>
      <c r="H54" s="278"/>
      <c r="I54" s="279"/>
      <c r="J54" s="276"/>
      <c r="K54" s="274"/>
      <c r="L54" s="274"/>
      <c r="M54" s="274"/>
      <c r="N54" s="274"/>
      <c r="O54" s="274"/>
    </row>
    <row r="55" spans="1:15" ht="13.5" x14ac:dyDescent="0.35">
      <c r="A55" s="22"/>
      <c r="B55" s="280"/>
      <c r="C55" s="278"/>
      <c r="D55" s="278"/>
      <c r="E55" s="278"/>
      <c r="F55" s="278"/>
      <c r="G55" s="278"/>
      <c r="H55" s="278"/>
      <c r="I55" s="279"/>
      <c r="J55" s="276"/>
      <c r="K55" s="274"/>
      <c r="L55" s="274"/>
      <c r="M55" s="274"/>
      <c r="N55" s="274"/>
      <c r="O55" s="274"/>
    </row>
    <row r="56" spans="1:15" ht="13.5" x14ac:dyDescent="0.35">
      <c r="A56" s="22"/>
      <c r="B56" s="34"/>
      <c r="C56" s="35"/>
      <c r="D56" s="114"/>
      <c r="E56" s="114"/>
      <c r="F56" s="114"/>
      <c r="G56" s="114"/>
      <c r="H56" s="35"/>
      <c r="I56" s="36"/>
      <c r="J56" s="276"/>
      <c r="K56" s="274"/>
      <c r="L56" s="274"/>
      <c r="M56" s="274"/>
      <c r="N56" s="274"/>
      <c r="O56" s="274"/>
    </row>
    <row r="57" spans="1:15" ht="13.5" x14ac:dyDescent="0.35">
      <c r="A57" s="22"/>
      <c r="B57" s="34"/>
      <c r="C57" s="35"/>
      <c r="D57" s="114"/>
      <c r="E57" s="114"/>
      <c r="F57" s="114"/>
      <c r="G57" s="114"/>
      <c r="H57" s="35"/>
      <c r="I57" s="37"/>
      <c r="J57" s="276"/>
      <c r="K57" s="274"/>
      <c r="L57" s="274"/>
      <c r="M57" s="274"/>
      <c r="N57" s="274"/>
      <c r="O57" s="274"/>
    </row>
    <row r="58" spans="1:15" ht="13.5" x14ac:dyDescent="0.35">
      <c r="A58" s="22"/>
      <c r="B58" s="34"/>
      <c r="C58" s="35"/>
      <c r="D58" s="114"/>
      <c r="E58" s="114"/>
      <c r="F58" s="114"/>
      <c r="G58" s="114"/>
      <c r="H58" s="35"/>
      <c r="I58" s="36"/>
      <c r="J58" s="276"/>
      <c r="K58" s="274"/>
      <c r="L58" s="274"/>
      <c r="M58" s="274"/>
      <c r="N58" s="274"/>
      <c r="O58" s="274"/>
    </row>
    <row r="59" spans="1:15" ht="13.5" x14ac:dyDescent="0.35">
      <c r="A59" s="22"/>
      <c r="B59" s="34"/>
      <c r="C59" s="35"/>
      <c r="D59" s="114"/>
      <c r="E59" s="114"/>
      <c r="F59" s="114"/>
      <c r="G59" s="114"/>
      <c r="H59" s="35"/>
      <c r="I59" s="37"/>
      <c r="J59" s="276"/>
      <c r="K59" s="274"/>
      <c r="L59" s="274"/>
      <c r="M59" s="274"/>
      <c r="N59" s="274"/>
      <c r="O59" s="274"/>
    </row>
    <row r="60" spans="1:15" ht="13.5" x14ac:dyDescent="0.35">
      <c r="A60" s="22"/>
      <c r="B60" s="34"/>
      <c r="C60" s="35"/>
      <c r="D60" s="114"/>
      <c r="E60" s="114"/>
      <c r="F60" s="114"/>
      <c r="G60" s="114"/>
      <c r="H60" s="35"/>
      <c r="I60" s="37"/>
      <c r="J60" s="276"/>
      <c r="K60" s="274"/>
      <c r="L60" s="274"/>
      <c r="M60" s="274"/>
      <c r="N60" s="274"/>
      <c r="O60" s="274"/>
    </row>
    <row r="61" spans="1:15" ht="13.5" x14ac:dyDescent="0.35">
      <c r="A61" s="22"/>
      <c r="B61" s="34"/>
      <c r="C61" s="35"/>
      <c r="D61" s="114"/>
      <c r="E61" s="114"/>
      <c r="F61" s="114"/>
      <c r="G61" s="114"/>
      <c r="H61" s="35"/>
      <c r="I61" s="36"/>
      <c r="J61" s="276"/>
      <c r="K61" s="274"/>
      <c r="L61" s="274"/>
      <c r="M61" s="274"/>
      <c r="N61" s="274"/>
      <c r="O61" s="274"/>
    </row>
    <row r="62" spans="1:15" ht="13.5" x14ac:dyDescent="0.35">
      <c r="A62" s="22"/>
      <c r="B62" s="34"/>
      <c r="C62" s="35"/>
      <c r="D62" s="114"/>
      <c r="E62" s="114"/>
      <c r="F62" s="114"/>
      <c r="G62" s="114"/>
      <c r="H62" s="35"/>
      <c r="I62" s="37"/>
      <c r="J62" s="276"/>
      <c r="K62" s="274"/>
      <c r="L62" s="274"/>
      <c r="M62" s="274"/>
      <c r="N62" s="274"/>
      <c r="O62" s="274"/>
    </row>
    <row r="63" spans="1:15" ht="13.5" x14ac:dyDescent="0.35">
      <c r="A63" s="22"/>
      <c r="B63" s="34"/>
      <c r="C63" s="35"/>
      <c r="D63" s="114"/>
      <c r="E63" s="114"/>
      <c r="F63" s="114"/>
      <c r="G63" s="114"/>
      <c r="H63" s="35"/>
      <c r="I63" s="36"/>
      <c r="J63" s="276"/>
      <c r="K63" s="274"/>
      <c r="L63" s="274"/>
      <c r="M63" s="274"/>
      <c r="N63" s="274"/>
      <c r="O63" s="274"/>
    </row>
    <row r="64" spans="1:15" ht="13.5" x14ac:dyDescent="0.35">
      <c r="A64" s="22"/>
      <c r="B64" s="34"/>
      <c r="C64" s="35"/>
      <c r="D64" s="114"/>
      <c r="E64" s="114"/>
      <c r="F64" s="114"/>
      <c r="G64" s="114"/>
      <c r="H64" s="35"/>
      <c r="I64" s="36"/>
      <c r="J64" s="276"/>
      <c r="K64" s="274"/>
      <c r="L64" s="274"/>
      <c r="M64" s="274"/>
      <c r="N64" s="274"/>
      <c r="O64" s="274"/>
    </row>
    <row r="65" spans="1:15" ht="13.5" x14ac:dyDescent="0.35">
      <c r="A65" s="38"/>
      <c r="B65" s="34"/>
      <c r="C65" s="35"/>
      <c r="D65" s="114"/>
      <c r="E65" s="114"/>
      <c r="F65" s="114"/>
      <c r="G65" s="114"/>
      <c r="H65" s="35"/>
      <c r="I65" s="37"/>
      <c r="J65" s="276"/>
      <c r="K65" s="274"/>
      <c r="L65" s="274"/>
      <c r="M65" s="274"/>
      <c r="N65" s="274"/>
      <c r="O65" s="274"/>
    </row>
    <row r="66" spans="1:15" ht="13.5" x14ac:dyDescent="0.35">
      <c r="A66" s="38"/>
      <c r="B66" s="34"/>
      <c r="C66" s="35"/>
      <c r="D66" s="114"/>
      <c r="E66" s="114"/>
      <c r="F66" s="114"/>
      <c r="G66" s="114"/>
      <c r="H66" s="35"/>
      <c r="I66" s="39"/>
      <c r="J66" s="276"/>
      <c r="K66" s="274"/>
      <c r="L66" s="274"/>
      <c r="M66" s="274"/>
      <c r="N66" s="274"/>
      <c r="O66" s="274"/>
    </row>
    <row r="67" spans="1:15" ht="13.5" x14ac:dyDescent="0.35">
      <c r="A67" s="38"/>
      <c r="B67" s="34"/>
      <c r="C67" s="35"/>
      <c r="D67" s="114"/>
      <c r="E67" s="114"/>
      <c r="F67" s="114"/>
      <c r="G67" s="114"/>
      <c r="H67" s="35"/>
      <c r="I67" s="39"/>
      <c r="J67" s="276"/>
      <c r="K67" s="274"/>
      <c r="L67" s="274"/>
      <c r="M67" s="274"/>
      <c r="N67" s="274"/>
      <c r="O67" s="274"/>
    </row>
    <row r="68" spans="1:15" ht="13.5" x14ac:dyDescent="0.35">
      <c r="A68" s="38"/>
      <c r="B68" s="34"/>
      <c r="C68" s="35"/>
      <c r="D68" s="114"/>
      <c r="E68" s="114"/>
      <c r="F68" s="114"/>
      <c r="G68" s="114"/>
      <c r="H68" s="35"/>
      <c r="I68" s="39"/>
      <c r="J68" s="276"/>
      <c r="K68" s="274"/>
      <c r="L68" s="274"/>
      <c r="M68" s="274"/>
      <c r="N68" s="274"/>
      <c r="O68" s="274"/>
    </row>
    <row r="69" spans="1:15" ht="13.5" x14ac:dyDescent="0.35">
      <c r="A69" s="38"/>
      <c r="B69" s="34"/>
      <c r="C69" s="35"/>
      <c r="D69" s="114"/>
      <c r="E69" s="114"/>
      <c r="F69" s="114"/>
      <c r="G69" s="114"/>
      <c r="H69" s="35"/>
      <c r="I69" s="39"/>
      <c r="J69" s="276"/>
      <c r="K69" s="274"/>
      <c r="L69" s="274"/>
      <c r="M69" s="274"/>
      <c r="N69" s="274"/>
      <c r="O69" s="274"/>
    </row>
    <row r="70" spans="1:15" ht="13.5" x14ac:dyDescent="0.35">
      <c r="A70" s="38"/>
      <c r="B70" s="34"/>
      <c r="C70" s="35"/>
      <c r="D70" s="114"/>
      <c r="E70" s="114"/>
      <c r="F70" s="114"/>
      <c r="G70" s="114"/>
      <c r="H70" s="35"/>
      <c r="I70" s="39"/>
      <c r="J70" s="276"/>
      <c r="K70" s="274"/>
      <c r="L70" s="274"/>
      <c r="M70" s="274"/>
      <c r="N70" s="274"/>
      <c r="O70" s="274"/>
    </row>
    <row r="71" spans="1:15" ht="13.5" x14ac:dyDescent="0.35">
      <c r="A71" s="38"/>
      <c r="B71" s="34"/>
      <c r="C71" s="35"/>
      <c r="D71" s="114"/>
      <c r="E71" s="114"/>
      <c r="F71" s="114"/>
      <c r="G71" s="114"/>
      <c r="H71" s="35"/>
      <c r="I71" s="39"/>
      <c r="J71" s="276"/>
      <c r="K71" s="274"/>
      <c r="L71" s="274"/>
      <c r="M71" s="274"/>
      <c r="N71" s="274"/>
      <c r="O71" s="274"/>
    </row>
    <row r="72" spans="1:15" ht="13.5" x14ac:dyDescent="0.35">
      <c r="A72" s="38"/>
      <c r="B72" s="34"/>
      <c r="C72" s="35"/>
      <c r="D72" s="114"/>
      <c r="E72" s="114"/>
      <c r="F72" s="114"/>
      <c r="G72" s="114"/>
      <c r="H72" s="35"/>
      <c r="I72" s="39"/>
      <c r="J72" s="276"/>
      <c r="K72" s="274"/>
      <c r="L72" s="274"/>
      <c r="M72" s="274"/>
      <c r="N72" s="274"/>
      <c r="O72" s="274"/>
    </row>
    <row r="73" spans="1:15" ht="13.5" x14ac:dyDescent="0.35">
      <c r="A73" s="38"/>
      <c r="B73" s="34"/>
      <c r="C73" s="35"/>
      <c r="D73" s="114"/>
      <c r="E73" s="114"/>
      <c r="F73" s="114"/>
      <c r="G73" s="114"/>
      <c r="H73" s="35"/>
      <c r="I73" s="39"/>
      <c r="J73" s="276"/>
      <c r="K73" s="274"/>
      <c r="L73" s="274"/>
      <c r="M73" s="274"/>
      <c r="N73" s="274"/>
      <c r="O73" s="274"/>
    </row>
    <row r="74" spans="1:15" ht="13.5" x14ac:dyDescent="0.35">
      <c r="A74" s="38"/>
      <c r="B74" s="34"/>
      <c r="C74" s="35"/>
      <c r="D74" s="114"/>
      <c r="E74" s="114"/>
      <c r="F74" s="114"/>
      <c r="G74" s="114"/>
      <c r="H74" s="35"/>
      <c r="I74" s="39"/>
      <c r="J74" s="276"/>
      <c r="K74" s="274"/>
      <c r="L74" s="274"/>
      <c r="M74" s="274"/>
      <c r="N74" s="274"/>
      <c r="O74" s="274"/>
    </row>
    <row r="75" spans="1:15" ht="13.5" x14ac:dyDescent="0.35">
      <c r="A75" s="38"/>
      <c r="B75" s="34"/>
      <c r="C75" s="35"/>
      <c r="D75" s="114"/>
      <c r="E75" s="114"/>
      <c r="F75" s="114"/>
      <c r="G75" s="114"/>
      <c r="H75" s="35"/>
      <c r="I75" s="36"/>
      <c r="J75" s="276"/>
      <c r="K75" s="274"/>
      <c r="L75" s="274"/>
      <c r="M75" s="274"/>
      <c r="N75" s="274"/>
      <c r="O75" s="274"/>
    </row>
    <row r="76" spans="1:15" ht="13.5" x14ac:dyDescent="0.35">
      <c r="A76" s="38"/>
      <c r="B76" s="34"/>
      <c r="C76" s="35"/>
      <c r="D76" s="114"/>
      <c r="E76" s="114"/>
      <c r="F76" s="114"/>
      <c r="G76" s="114"/>
      <c r="H76" s="35"/>
      <c r="I76" s="36"/>
      <c r="J76" s="276"/>
      <c r="K76" s="274"/>
      <c r="L76" s="274"/>
      <c r="M76" s="274"/>
      <c r="N76" s="274"/>
      <c r="O76" s="274"/>
    </row>
    <row r="77" spans="1:15" ht="13.5" x14ac:dyDescent="0.35">
      <c r="A77" s="38"/>
      <c r="B77" s="34"/>
      <c r="C77" s="35"/>
      <c r="D77" s="114"/>
      <c r="E77" s="114"/>
      <c r="F77" s="114"/>
      <c r="G77" s="114"/>
      <c r="H77" s="35"/>
      <c r="I77" s="37"/>
      <c r="J77" s="276"/>
      <c r="K77" s="274"/>
      <c r="L77" s="274"/>
      <c r="M77" s="274"/>
      <c r="N77" s="274"/>
      <c r="O77" s="274"/>
    </row>
    <row r="78" spans="1:15" ht="13.5" x14ac:dyDescent="0.35">
      <c r="A78" s="38"/>
      <c r="B78" s="34"/>
      <c r="C78" s="35"/>
      <c r="D78" s="114"/>
      <c r="E78" s="114"/>
      <c r="F78" s="114"/>
      <c r="G78" s="114"/>
      <c r="H78" s="35"/>
      <c r="I78" s="36"/>
      <c r="J78" s="276"/>
      <c r="K78" s="274"/>
      <c r="L78" s="274"/>
      <c r="M78" s="274"/>
      <c r="N78" s="274"/>
      <c r="O78" s="274"/>
    </row>
    <row r="79" spans="1:15" ht="13.5" x14ac:dyDescent="0.35">
      <c r="A79" s="38"/>
      <c r="B79" s="34"/>
      <c r="C79" s="35"/>
      <c r="D79" s="114"/>
      <c r="E79" s="114"/>
      <c r="F79" s="114"/>
      <c r="G79" s="114"/>
      <c r="H79" s="35"/>
      <c r="I79" s="37"/>
      <c r="J79" s="276"/>
      <c r="K79" s="274"/>
      <c r="L79" s="274"/>
      <c r="M79" s="274"/>
      <c r="N79" s="274"/>
      <c r="O79" s="274"/>
    </row>
    <row r="80" spans="1:15" ht="13.5" x14ac:dyDescent="0.35">
      <c r="A80" s="38"/>
      <c r="B80" s="34"/>
      <c r="C80" s="35"/>
      <c r="D80" s="114"/>
      <c r="E80" s="114"/>
      <c r="F80" s="114"/>
      <c r="G80" s="114"/>
      <c r="H80" s="35"/>
      <c r="I80" s="36"/>
      <c r="J80" s="276"/>
      <c r="K80" s="274"/>
      <c r="L80" s="274"/>
      <c r="M80" s="274"/>
      <c r="N80" s="274"/>
      <c r="O80" s="274"/>
    </row>
    <row r="81" spans="1:15" ht="13.5" x14ac:dyDescent="0.35">
      <c r="A81" s="22"/>
      <c r="B81" s="34"/>
      <c r="C81" s="35"/>
      <c r="D81" s="114"/>
      <c r="E81" s="114"/>
      <c r="F81" s="114"/>
      <c r="G81" s="114"/>
      <c r="H81" s="35"/>
      <c r="I81" s="37"/>
      <c r="J81" s="276"/>
      <c r="K81" s="274"/>
      <c r="L81" s="274"/>
      <c r="M81" s="274"/>
      <c r="N81" s="274"/>
      <c r="O81" s="274"/>
    </row>
    <row r="82" spans="1:15" ht="13.5" x14ac:dyDescent="0.35">
      <c r="A82" s="22"/>
      <c r="B82" s="34"/>
      <c r="C82" s="35"/>
      <c r="D82" s="114"/>
      <c r="E82" s="114"/>
      <c r="F82" s="114"/>
      <c r="G82" s="114"/>
      <c r="H82" s="35"/>
      <c r="I82" s="36"/>
      <c r="J82" s="276"/>
      <c r="K82" s="274"/>
      <c r="L82" s="274"/>
      <c r="M82" s="274"/>
      <c r="N82" s="274"/>
      <c r="O82" s="274"/>
    </row>
    <row r="83" spans="1:15" ht="13.5" x14ac:dyDescent="0.35">
      <c r="A83" s="22"/>
      <c r="B83" s="34"/>
      <c r="C83" s="35"/>
      <c r="D83" s="114"/>
      <c r="E83" s="114"/>
      <c r="F83" s="114"/>
      <c r="G83" s="114"/>
      <c r="H83" s="35"/>
      <c r="I83" s="37"/>
      <c r="J83" s="276"/>
      <c r="K83" s="274"/>
      <c r="L83" s="274"/>
      <c r="M83" s="274"/>
      <c r="N83" s="274"/>
      <c r="O83" s="274"/>
    </row>
    <row r="84" spans="1:15" ht="13.5" x14ac:dyDescent="0.35">
      <c r="A84" s="22"/>
      <c r="B84" s="34"/>
      <c r="C84" s="35"/>
      <c r="D84" s="114"/>
      <c r="E84" s="114"/>
      <c r="F84" s="114"/>
      <c r="G84" s="114"/>
      <c r="H84" s="36"/>
      <c r="I84" s="36"/>
      <c r="J84" s="276"/>
      <c r="K84" s="274"/>
      <c r="L84" s="274"/>
      <c r="M84" s="274"/>
      <c r="N84" s="274"/>
      <c r="O84" s="274"/>
    </row>
    <row r="85" spans="1:15" ht="13.5" x14ac:dyDescent="0.35">
      <c r="A85" s="22"/>
      <c r="B85" s="34"/>
      <c r="C85" s="35"/>
      <c r="D85" s="114"/>
      <c r="E85" s="114"/>
      <c r="F85" s="114"/>
      <c r="G85" s="114"/>
      <c r="H85" s="36"/>
      <c r="I85" s="37"/>
      <c r="J85" s="276"/>
      <c r="K85" s="274"/>
      <c r="L85" s="274"/>
      <c r="M85" s="274"/>
      <c r="N85" s="274"/>
      <c r="O85" s="274"/>
    </row>
    <row r="86" spans="1:15" ht="13.5" x14ac:dyDescent="0.35">
      <c r="A86" s="22"/>
      <c r="B86" s="34"/>
      <c r="C86" s="38"/>
      <c r="D86" s="115"/>
      <c r="E86" s="115"/>
      <c r="F86" s="115"/>
      <c r="G86" s="115"/>
      <c r="H86" s="39"/>
      <c r="I86" s="39"/>
      <c r="J86" s="276"/>
      <c r="K86" s="274"/>
      <c r="L86" s="274"/>
      <c r="M86" s="274"/>
      <c r="N86" s="274"/>
      <c r="O86" s="274"/>
    </row>
    <row r="87" spans="1:15" ht="13.5" x14ac:dyDescent="0.35">
      <c r="A87" s="22"/>
      <c r="B87" s="40"/>
      <c r="C87" s="41"/>
      <c r="D87" s="116"/>
      <c r="E87" s="116"/>
      <c r="F87" s="116"/>
      <c r="G87" s="117"/>
      <c r="H87" s="39"/>
      <c r="I87" s="39"/>
      <c r="J87" s="276"/>
      <c r="K87" s="274"/>
      <c r="L87" s="274"/>
      <c r="M87" s="274"/>
      <c r="N87" s="274"/>
      <c r="O87" s="274"/>
    </row>
    <row r="88" spans="1:15" ht="13.5" x14ac:dyDescent="0.35">
      <c r="A88" s="22"/>
      <c r="B88" s="40"/>
      <c r="C88" s="41"/>
      <c r="D88" s="116"/>
      <c r="E88" s="116"/>
      <c r="F88" s="116"/>
      <c r="G88" s="117"/>
      <c r="H88" s="39"/>
      <c r="I88" s="39"/>
      <c r="J88" s="276"/>
      <c r="K88" s="274"/>
      <c r="L88" s="274"/>
      <c r="M88" s="274"/>
      <c r="N88" s="274"/>
      <c r="O88" s="274"/>
    </row>
    <row r="89" spans="1:15" ht="13.5" x14ac:dyDescent="0.35">
      <c r="A89" s="22"/>
      <c r="B89" s="40"/>
      <c r="C89" s="41"/>
      <c r="D89" s="116"/>
      <c r="E89" s="116"/>
      <c r="F89" s="116"/>
      <c r="G89" s="117"/>
      <c r="H89" s="39"/>
      <c r="I89" s="39"/>
      <c r="J89" s="276"/>
      <c r="K89" s="274"/>
      <c r="L89" s="274"/>
      <c r="M89" s="274"/>
      <c r="N89" s="274"/>
      <c r="O89" s="274"/>
    </row>
    <row r="90" spans="1:15" ht="13.5" x14ac:dyDescent="0.35">
      <c r="A90" s="22"/>
      <c r="B90" s="40"/>
      <c r="C90" s="41"/>
      <c r="D90" s="116"/>
      <c r="E90" s="116"/>
      <c r="F90" s="116"/>
      <c r="G90" s="117"/>
      <c r="H90" s="39"/>
      <c r="I90" s="39"/>
      <c r="J90" s="276"/>
      <c r="K90" s="274"/>
      <c r="L90" s="274"/>
      <c r="M90" s="274"/>
      <c r="N90" s="274"/>
      <c r="O90" s="274"/>
    </row>
    <row r="91" spans="1:15" ht="13.5" x14ac:dyDescent="0.35">
      <c r="A91" s="23"/>
      <c r="B91" s="40"/>
      <c r="C91" s="41"/>
      <c r="D91" s="116"/>
      <c r="E91" s="116"/>
      <c r="F91" s="116"/>
      <c r="G91" s="117"/>
      <c r="H91" s="39"/>
      <c r="I91" s="39"/>
      <c r="J91" s="276"/>
      <c r="K91" s="274"/>
      <c r="L91" s="274"/>
      <c r="M91" s="274"/>
      <c r="N91" s="274"/>
      <c r="O91" s="274"/>
    </row>
    <row r="92" spans="1:15" ht="13.5" x14ac:dyDescent="0.35">
      <c r="A92" s="23"/>
      <c r="B92" s="40"/>
      <c r="C92" s="41"/>
      <c r="D92" s="116"/>
      <c r="E92" s="116"/>
      <c r="F92" s="116"/>
      <c r="G92" s="117"/>
      <c r="H92" s="39"/>
      <c r="I92" s="39"/>
      <c r="J92" s="276"/>
      <c r="K92" s="274"/>
      <c r="L92" s="274"/>
      <c r="M92" s="274"/>
      <c r="N92" s="274"/>
      <c r="O92" s="274"/>
    </row>
    <row r="93" spans="1:15" ht="13.5" x14ac:dyDescent="0.35">
      <c r="A93" s="23"/>
      <c r="B93" s="40"/>
      <c r="C93" s="41"/>
      <c r="D93" s="116"/>
      <c r="E93" s="116"/>
      <c r="F93" s="116"/>
      <c r="G93" s="117"/>
      <c r="H93" s="39"/>
      <c r="I93" s="39"/>
      <c r="J93" s="276"/>
      <c r="K93" s="274"/>
      <c r="L93" s="274"/>
      <c r="M93" s="274"/>
      <c r="N93" s="274"/>
      <c r="O93" s="274"/>
    </row>
    <row r="94" spans="1:15" ht="13.5" x14ac:dyDescent="0.35">
      <c r="A94" s="22"/>
      <c r="B94" s="40"/>
      <c r="C94" s="41"/>
      <c r="D94" s="116"/>
      <c r="E94" s="116"/>
      <c r="F94" s="116"/>
      <c r="G94" s="117"/>
      <c r="H94" s="36"/>
      <c r="I94" s="36"/>
      <c r="J94" s="276"/>
      <c r="K94" s="274"/>
      <c r="L94" s="274"/>
      <c r="M94" s="274"/>
      <c r="N94" s="274"/>
      <c r="O94" s="274"/>
    </row>
    <row r="95" spans="1:15" ht="13.5" x14ac:dyDescent="0.35">
      <c r="A95" s="22"/>
      <c r="B95" s="40"/>
      <c r="C95" s="41"/>
      <c r="D95" s="116"/>
      <c r="E95" s="116"/>
      <c r="F95" s="116"/>
      <c r="G95" s="117"/>
      <c r="H95" s="36"/>
      <c r="I95" s="36"/>
      <c r="J95" s="276"/>
      <c r="K95" s="274"/>
      <c r="L95" s="274"/>
      <c r="M95" s="274"/>
      <c r="N95" s="274"/>
      <c r="O95" s="274"/>
    </row>
    <row r="96" spans="1:15" ht="13.5" x14ac:dyDescent="0.35">
      <c r="A96" s="22"/>
      <c r="B96" s="40"/>
      <c r="C96" s="41"/>
      <c r="D96" s="116"/>
      <c r="E96" s="116"/>
      <c r="F96" s="116"/>
      <c r="G96" s="117"/>
      <c r="H96" s="36"/>
      <c r="I96" s="36"/>
      <c r="J96" s="276"/>
      <c r="K96" s="274"/>
      <c r="L96" s="274"/>
      <c r="M96" s="274"/>
      <c r="N96" s="274"/>
      <c r="O96" s="274"/>
    </row>
    <row r="97" spans="1:15" ht="13.5" x14ac:dyDescent="0.35">
      <c r="A97" s="38"/>
      <c r="B97" s="40"/>
      <c r="C97" s="41"/>
      <c r="D97" s="116"/>
      <c r="E97" s="116"/>
      <c r="F97" s="116"/>
      <c r="G97" s="117"/>
      <c r="H97" s="37"/>
      <c r="I97" s="37"/>
      <c r="J97" s="276"/>
      <c r="K97" s="274"/>
      <c r="L97" s="274"/>
      <c r="M97" s="274"/>
      <c r="N97" s="274"/>
      <c r="O97" s="274"/>
    </row>
    <row r="98" spans="1:15" ht="13.5" x14ac:dyDescent="0.35">
      <c r="A98" s="38"/>
      <c r="B98" s="40"/>
      <c r="C98" s="41"/>
      <c r="D98" s="116"/>
      <c r="E98" s="116"/>
      <c r="F98" s="116"/>
      <c r="G98" s="117"/>
      <c r="H98" s="36"/>
      <c r="I98" s="36"/>
      <c r="J98" s="276"/>
      <c r="K98" s="274"/>
      <c r="L98" s="274"/>
      <c r="M98" s="274"/>
      <c r="N98" s="274"/>
      <c r="O98" s="274"/>
    </row>
    <row r="99" spans="1:15" ht="13.5" x14ac:dyDescent="0.35">
      <c r="A99" s="38"/>
      <c r="B99" s="40"/>
      <c r="C99" s="41"/>
      <c r="D99" s="116"/>
      <c r="E99" s="116"/>
      <c r="F99" s="116"/>
      <c r="G99" s="117"/>
      <c r="H99" s="39"/>
      <c r="I99" s="39"/>
      <c r="J99" s="276"/>
      <c r="K99" s="274"/>
      <c r="L99" s="274"/>
      <c r="M99" s="274"/>
      <c r="N99" s="274"/>
      <c r="O99" s="274"/>
    </row>
    <row r="100" spans="1:15" ht="13.5" x14ac:dyDescent="0.35">
      <c r="A100" s="38"/>
      <c r="B100" s="40"/>
      <c r="C100" s="41"/>
      <c r="D100" s="116"/>
      <c r="E100" s="116"/>
      <c r="F100" s="116"/>
      <c r="G100" s="117"/>
      <c r="H100" s="39"/>
      <c r="I100" s="39"/>
      <c r="J100" s="276"/>
      <c r="K100" s="274"/>
      <c r="L100" s="274"/>
      <c r="M100" s="274"/>
      <c r="N100" s="274"/>
      <c r="O100" s="274"/>
    </row>
    <row r="101" spans="1:15" ht="13.5" x14ac:dyDescent="0.35">
      <c r="A101" s="38"/>
      <c r="B101" s="40"/>
      <c r="C101" s="41"/>
      <c r="D101" s="116"/>
      <c r="E101" s="116"/>
      <c r="F101" s="116"/>
      <c r="G101" s="117"/>
      <c r="H101" s="39"/>
      <c r="I101" s="39"/>
      <c r="J101" s="276"/>
      <c r="K101" s="274"/>
      <c r="L101" s="274"/>
      <c r="M101" s="274"/>
      <c r="N101" s="274"/>
      <c r="O101" s="274"/>
    </row>
    <row r="102" spans="1:15" ht="13.5" x14ac:dyDescent="0.35">
      <c r="A102" s="38"/>
      <c r="B102" s="40"/>
      <c r="C102" s="41"/>
      <c r="D102" s="116"/>
      <c r="E102" s="116"/>
      <c r="F102" s="116"/>
      <c r="G102" s="117"/>
      <c r="H102" s="39"/>
      <c r="I102" s="39"/>
      <c r="J102" s="276"/>
      <c r="K102" s="274"/>
      <c r="L102" s="274"/>
      <c r="M102" s="274"/>
      <c r="N102" s="274"/>
      <c r="O102" s="274"/>
    </row>
    <row r="103" spans="1:15" ht="13.5" x14ac:dyDescent="0.35">
      <c r="A103" s="38"/>
      <c r="B103" s="40"/>
      <c r="C103" s="41"/>
      <c r="D103" s="116"/>
      <c r="E103" s="116"/>
      <c r="F103" s="116"/>
      <c r="G103" s="117"/>
      <c r="H103" s="39"/>
      <c r="I103" s="39"/>
      <c r="J103" s="276"/>
      <c r="K103" s="274"/>
      <c r="L103" s="274"/>
      <c r="M103" s="274"/>
      <c r="N103" s="274"/>
      <c r="O103" s="274"/>
    </row>
    <row r="104" spans="1:15" ht="13.5" x14ac:dyDescent="0.35">
      <c r="A104" s="38"/>
      <c r="B104" s="40"/>
      <c r="C104" s="41"/>
      <c r="D104" s="116"/>
      <c r="E104" s="116"/>
      <c r="F104" s="116"/>
      <c r="G104" s="117"/>
      <c r="H104" s="39"/>
      <c r="I104" s="39"/>
      <c r="J104" s="276"/>
      <c r="K104" s="274"/>
      <c r="L104" s="274"/>
      <c r="M104" s="274"/>
      <c r="N104" s="274"/>
      <c r="O104" s="274"/>
    </row>
    <row r="105" spans="1:15" ht="13.5" x14ac:dyDescent="0.35">
      <c r="A105" s="38"/>
      <c r="B105" s="40"/>
      <c r="C105" s="41"/>
      <c r="D105" s="116"/>
      <c r="E105" s="116"/>
      <c r="F105" s="116"/>
      <c r="G105" s="117"/>
      <c r="H105" s="39"/>
      <c r="I105" s="39"/>
      <c r="J105" s="276"/>
      <c r="K105" s="274"/>
      <c r="L105" s="274"/>
      <c r="M105" s="274"/>
      <c r="N105" s="274"/>
      <c r="O105" s="274"/>
    </row>
    <row r="106" spans="1:15" ht="13.5" x14ac:dyDescent="0.35">
      <c r="A106" s="38"/>
      <c r="B106" s="40"/>
      <c r="C106" s="41"/>
      <c r="D106" s="116"/>
      <c r="E106" s="116"/>
      <c r="F106" s="116"/>
      <c r="G106" s="117"/>
      <c r="H106" s="39"/>
      <c r="I106" s="39"/>
      <c r="J106" s="276"/>
      <c r="K106" s="274"/>
      <c r="L106" s="274"/>
      <c r="M106" s="274"/>
      <c r="N106" s="274"/>
      <c r="O106" s="274"/>
    </row>
    <row r="107" spans="1:15" ht="13.5" x14ac:dyDescent="0.35">
      <c r="A107" s="38"/>
      <c r="B107" s="40"/>
      <c r="C107" s="41"/>
      <c r="D107" s="116"/>
      <c r="E107" s="116"/>
      <c r="F107" s="116"/>
      <c r="G107" s="117"/>
      <c r="H107" s="39"/>
      <c r="I107" s="39"/>
      <c r="J107" s="276"/>
      <c r="K107" s="274"/>
      <c r="L107" s="274"/>
      <c r="M107" s="274"/>
      <c r="N107" s="274"/>
      <c r="O107" s="274"/>
    </row>
    <row r="108" spans="1:15" ht="13.5" x14ac:dyDescent="0.35">
      <c r="A108" s="38"/>
      <c r="B108" s="40"/>
      <c r="C108" s="41"/>
      <c r="D108" s="116"/>
      <c r="E108" s="116"/>
      <c r="F108" s="116"/>
      <c r="G108" s="117"/>
      <c r="H108" s="36"/>
      <c r="I108" s="36"/>
      <c r="J108" s="276"/>
      <c r="K108" s="274"/>
      <c r="L108" s="274"/>
      <c r="M108" s="274"/>
      <c r="N108" s="274"/>
      <c r="O108" s="274"/>
    </row>
    <row r="109" spans="1:15" ht="13.5" x14ac:dyDescent="0.35">
      <c r="A109" s="38"/>
      <c r="B109" s="40"/>
      <c r="C109" s="41"/>
      <c r="D109" s="116"/>
      <c r="E109" s="116"/>
      <c r="F109" s="116"/>
      <c r="G109" s="117"/>
      <c r="H109" s="39"/>
      <c r="I109" s="39"/>
      <c r="J109" s="276"/>
      <c r="K109" s="274"/>
      <c r="L109" s="274"/>
      <c r="M109" s="274"/>
      <c r="N109" s="274"/>
      <c r="O109" s="274"/>
    </row>
    <row r="110" spans="1:15" ht="13.5" x14ac:dyDescent="0.35">
      <c r="A110" s="38"/>
      <c r="B110" s="40"/>
      <c r="C110" s="41"/>
      <c r="D110" s="116"/>
      <c r="E110" s="116"/>
      <c r="F110" s="116"/>
      <c r="G110" s="117"/>
      <c r="H110" s="39"/>
      <c r="I110" s="39"/>
      <c r="J110" s="276"/>
      <c r="K110" s="274"/>
      <c r="L110" s="274"/>
      <c r="M110" s="274"/>
      <c r="N110" s="274"/>
      <c r="O110" s="274"/>
    </row>
    <row r="111" spans="1:15" ht="13.5" x14ac:dyDescent="0.35">
      <c r="A111" s="38"/>
      <c r="B111" s="40"/>
      <c r="C111" s="41"/>
      <c r="D111" s="116"/>
      <c r="E111" s="116"/>
      <c r="F111" s="116"/>
      <c r="G111" s="117"/>
      <c r="H111" s="42"/>
      <c r="I111" s="42"/>
      <c r="J111" s="276"/>
      <c r="K111" s="274"/>
      <c r="L111" s="274"/>
      <c r="M111" s="274"/>
      <c r="N111" s="274"/>
      <c r="O111" s="274"/>
    </row>
    <row r="112" spans="1:15" ht="13.5" x14ac:dyDescent="0.35">
      <c r="A112" s="38"/>
      <c r="B112" s="40"/>
      <c r="C112" s="41"/>
      <c r="D112" s="116"/>
      <c r="E112" s="116"/>
      <c r="F112" s="116"/>
      <c r="G112" s="117"/>
      <c r="H112" s="42"/>
      <c r="I112" s="42"/>
      <c r="J112" s="276"/>
      <c r="K112" s="274"/>
      <c r="L112" s="274"/>
      <c r="M112" s="274"/>
      <c r="N112" s="274"/>
      <c r="O112" s="274"/>
    </row>
    <row r="113" spans="1:15" ht="13.5" x14ac:dyDescent="0.35">
      <c r="A113" s="38"/>
      <c r="B113" s="40"/>
      <c r="C113" s="41"/>
      <c r="D113" s="116"/>
      <c r="E113" s="116"/>
      <c r="F113" s="116"/>
      <c r="G113" s="117"/>
      <c r="H113" s="42"/>
      <c r="I113" s="42"/>
      <c r="J113" s="276"/>
      <c r="K113" s="274"/>
      <c r="L113" s="274"/>
      <c r="M113" s="274"/>
      <c r="N113" s="274"/>
      <c r="O113" s="274"/>
    </row>
    <row r="114" spans="1:15" ht="13.5" x14ac:dyDescent="0.35">
      <c r="A114" s="38"/>
      <c r="B114" s="40"/>
      <c r="C114" s="41"/>
      <c r="D114" s="116"/>
      <c r="E114" s="116"/>
      <c r="F114" s="116"/>
      <c r="G114" s="117"/>
      <c r="H114" s="36"/>
      <c r="I114" s="36"/>
      <c r="J114" s="276"/>
      <c r="K114" s="274"/>
      <c r="L114" s="274"/>
      <c r="M114" s="274"/>
      <c r="N114" s="274"/>
      <c r="O114" s="274"/>
    </row>
    <row r="115" spans="1:15" ht="13.5" x14ac:dyDescent="0.35">
      <c r="A115" s="38"/>
      <c r="B115" s="40"/>
      <c r="C115" s="41"/>
      <c r="D115" s="116"/>
      <c r="E115" s="116"/>
      <c r="F115" s="116"/>
      <c r="G115" s="117"/>
      <c r="H115" s="36"/>
      <c r="I115" s="36"/>
      <c r="J115" s="276"/>
      <c r="K115" s="274"/>
      <c r="L115" s="274"/>
      <c r="M115" s="274"/>
      <c r="N115" s="274"/>
      <c r="O115" s="274"/>
    </row>
    <row r="116" spans="1:15" ht="13.5" x14ac:dyDescent="0.35">
      <c r="A116" s="38"/>
      <c r="B116" s="40"/>
      <c r="C116" s="41"/>
      <c r="D116" s="116"/>
      <c r="E116" s="116"/>
      <c r="F116" s="116"/>
      <c r="G116" s="117"/>
      <c r="H116" s="36"/>
      <c r="I116" s="36"/>
      <c r="J116" s="276"/>
      <c r="K116" s="274"/>
      <c r="L116" s="274"/>
      <c r="M116" s="274"/>
      <c r="N116" s="274"/>
      <c r="O116" s="274"/>
    </row>
    <row r="117" spans="1:15" ht="13.5" x14ac:dyDescent="0.35">
      <c r="A117" s="38"/>
      <c r="B117" s="40"/>
      <c r="C117" s="41"/>
      <c r="D117" s="116"/>
      <c r="E117" s="116"/>
      <c r="F117" s="116"/>
      <c r="G117" s="117"/>
      <c r="H117" s="36"/>
      <c r="I117" s="35"/>
      <c r="J117" s="276"/>
      <c r="K117" s="274"/>
      <c r="L117" s="274"/>
      <c r="M117" s="274"/>
      <c r="N117" s="274"/>
      <c r="O117" s="274"/>
    </row>
    <row r="118" spans="1:15" ht="13.5" x14ac:dyDescent="0.35">
      <c r="A118" s="38"/>
      <c r="B118" s="40"/>
      <c r="C118" s="41"/>
      <c r="D118" s="116"/>
      <c r="E118" s="116"/>
      <c r="F118" s="116"/>
      <c r="G118" s="117"/>
      <c r="H118" s="36"/>
      <c r="I118" s="35"/>
      <c r="J118" s="276"/>
      <c r="K118" s="274"/>
      <c r="L118" s="274"/>
      <c r="M118" s="274"/>
      <c r="N118" s="274"/>
      <c r="O118" s="274"/>
    </row>
    <row r="119" spans="1:15" ht="13.5" x14ac:dyDescent="0.35">
      <c r="A119" s="38"/>
      <c r="B119" s="40"/>
      <c r="C119" s="41"/>
      <c r="D119" s="116"/>
      <c r="E119" s="116"/>
      <c r="F119" s="116"/>
      <c r="G119" s="117"/>
      <c r="H119" s="35"/>
      <c r="I119" s="35"/>
      <c r="J119" s="276"/>
      <c r="K119" s="274"/>
      <c r="L119" s="274"/>
      <c r="M119" s="274"/>
      <c r="N119" s="274"/>
      <c r="O119" s="274"/>
    </row>
    <row r="120" spans="1:15" ht="13.5" x14ac:dyDescent="0.35">
      <c r="A120" s="38"/>
      <c r="B120" s="40"/>
      <c r="C120" s="41"/>
      <c r="D120" s="116"/>
      <c r="E120" s="116"/>
      <c r="F120" s="116"/>
      <c r="G120" s="117"/>
      <c r="H120" s="35"/>
      <c r="I120" s="35"/>
      <c r="J120" s="276"/>
      <c r="K120" s="274"/>
      <c r="L120" s="274"/>
      <c r="M120" s="274"/>
      <c r="N120" s="274"/>
      <c r="O120" s="274"/>
    </row>
    <row r="121" spans="1:15" ht="13.5" x14ac:dyDescent="0.35">
      <c r="A121" s="38"/>
      <c r="B121" s="40"/>
      <c r="C121" s="41"/>
      <c r="D121" s="116"/>
      <c r="E121" s="116"/>
      <c r="F121" s="116"/>
      <c r="G121" s="117"/>
      <c r="H121" s="35"/>
      <c r="I121" s="35"/>
      <c r="J121" s="276"/>
      <c r="K121" s="274"/>
      <c r="L121" s="274"/>
      <c r="M121" s="274"/>
      <c r="N121" s="274"/>
      <c r="O121" s="274"/>
    </row>
    <row r="122" spans="1:15" ht="13.5" x14ac:dyDescent="0.35">
      <c r="A122" s="38"/>
      <c r="B122" s="40"/>
      <c r="C122" s="41"/>
      <c r="D122" s="116"/>
      <c r="E122" s="116"/>
      <c r="F122" s="116"/>
      <c r="G122" s="117"/>
      <c r="H122" s="35"/>
      <c r="I122" s="35"/>
      <c r="J122" s="276"/>
      <c r="K122" s="274"/>
      <c r="L122" s="274"/>
      <c r="M122" s="274"/>
      <c r="N122" s="274"/>
      <c r="O122" s="274"/>
    </row>
    <row r="123" spans="1:15" ht="13.5" x14ac:dyDescent="0.35">
      <c r="A123" s="38"/>
      <c r="B123" s="40"/>
      <c r="C123" s="41"/>
      <c r="D123" s="116"/>
      <c r="E123" s="116"/>
      <c r="F123" s="116"/>
      <c r="G123" s="117"/>
      <c r="H123" s="35"/>
      <c r="I123" s="35"/>
      <c r="J123" s="276"/>
      <c r="K123" s="274"/>
      <c r="L123" s="274"/>
      <c r="M123" s="274"/>
      <c r="N123" s="274"/>
      <c r="O123" s="274"/>
    </row>
    <row r="124" spans="1:15" ht="13.5" x14ac:dyDescent="0.35">
      <c r="A124" s="38"/>
      <c r="B124" s="40"/>
      <c r="C124" s="41"/>
      <c r="D124" s="116"/>
      <c r="E124" s="116"/>
      <c r="F124" s="116"/>
      <c r="G124" s="117"/>
      <c r="H124" s="35"/>
      <c r="I124" s="35"/>
      <c r="J124" s="276"/>
      <c r="K124" s="274"/>
      <c r="L124" s="274"/>
      <c r="M124" s="274"/>
      <c r="N124" s="274"/>
      <c r="O124" s="274"/>
    </row>
    <row r="125" spans="1:15" ht="13.5" x14ac:dyDescent="0.35">
      <c r="A125" s="38"/>
      <c r="B125" s="40"/>
      <c r="C125" s="41"/>
      <c r="D125" s="116"/>
      <c r="E125" s="116"/>
      <c r="F125" s="116"/>
      <c r="G125" s="117"/>
      <c r="H125" s="35"/>
      <c r="I125" s="35"/>
      <c r="J125" s="276"/>
      <c r="K125" s="274"/>
      <c r="L125" s="274"/>
      <c r="M125" s="274"/>
      <c r="N125" s="274"/>
      <c r="O125" s="274"/>
    </row>
    <row r="126" spans="1:15" ht="13.5" x14ac:dyDescent="0.35">
      <c r="A126" s="38"/>
      <c r="B126" s="40"/>
      <c r="C126" s="41"/>
      <c r="D126" s="116"/>
      <c r="E126" s="116"/>
      <c r="F126" s="116"/>
      <c r="G126" s="117"/>
      <c r="H126" s="35"/>
      <c r="I126" s="35"/>
      <c r="J126" s="276"/>
      <c r="K126" s="274"/>
      <c r="L126" s="274"/>
      <c r="M126" s="274"/>
      <c r="N126" s="274"/>
      <c r="O126" s="274"/>
    </row>
    <row r="127" spans="1:15" ht="13.5" x14ac:dyDescent="0.35">
      <c r="A127" s="38"/>
      <c r="B127" s="40"/>
      <c r="C127" s="41"/>
      <c r="D127" s="116"/>
      <c r="E127" s="116"/>
      <c r="F127" s="116"/>
      <c r="G127" s="117"/>
      <c r="H127" s="35"/>
      <c r="I127" s="35"/>
      <c r="J127" s="276"/>
      <c r="K127" s="274"/>
      <c r="L127" s="274"/>
      <c r="M127" s="274"/>
      <c r="N127" s="274"/>
      <c r="O127" s="274"/>
    </row>
    <row r="128" spans="1:15" ht="13.5" x14ac:dyDescent="0.35">
      <c r="A128" s="38"/>
      <c r="B128" s="40"/>
      <c r="C128" s="41"/>
      <c r="D128" s="116"/>
      <c r="E128" s="116"/>
      <c r="F128" s="116"/>
      <c r="G128" s="117"/>
      <c r="H128" s="35"/>
      <c r="I128" s="35"/>
      <c r="J128" s="276"/>
      <c r="K128" s="274"/>
      <c r="L128" s="274"/>
      <c r="M128" s="274"/>
      <c r="N128" s="274"/>
      <c r="O128" s="274"/>
    </row>
    <row r="129" spans="1:15" ht="13.5" x14ac:dyDescent="0.35">
      <c r="A129" s="38"/>
      <c r="B129" s="40"/>
      <c r="C129" s="41"/>
      <c r="D129" s="116"/>
      <c r="E129" s="116"/>
      <c r="F129" s="116"/>
      <c r="G129" s="117"/>
      <c r="H129" s="35"/>
      <c r="I129" s="35"/>
      <c r="J129" s="276"/>
      <c r="K129" s="274"/>
      <c r="L129" s="274"/>
      <c r="M129" s="274"/>
      <c r="N129" s="274"/>
      <c r="O129" s="274"/>
    </row>
    <row r="130" spans="1:15" ht="13.5" x14ac:dyDescent="0.35">
      <c r="A130" s="38"/>
      <c r="B130" s="40"/>
      <c r="C130" s="41"/>
      <c r="D130" s="116"/>
      <c r="E130" s="116"/>
      <c r="F130" s="116"/>
      <c r="G130" s="117"/>
      <c r="H130" s="35"/>
      <c r="I130" s="35"/>
      <c r="J130" s="276"/>
      <c r="K130" s="274"/>
      <c r="L130" s="274"/>
      <c r="M130" s="274"/>
      <c r="N130" s="274"/>
      <c r="O130" s="274"/>
    </row>
    <row r="131" spans="1:15" ht="13.5" x14ac:dyDescent="0.35">
      <c r="A131" s="38"/>
      <c r="B131" s="40"/>
      <c r="C131" s="41"/>
      <c r="D131" s="116"/>
      <c r="E131" s="116"/>
      <c r="F131" s="116"/>
      <c r="G131" s="117"/>
      <c r="H131" s="35"/>
      <c r="I131" s="35"/>
      <c r="J131" s="276"/>
      <c r="K131" s="274"/>
      <c r="L131" s="274"/>
      <c r="M131" s="274"/>
      <c r="N131" s="274"/>
      <c r="O131" s="274"/>
    </row>
    <row r="132" spans="1:15" ht="13.5" x14ac:dyDescent="0.35">
      <c r="A132" s="38"/>
      <c r="B132" s="40"/>
      <c r="C132" s="41"/>
      <c r="D132" s="116"/>
      <c r="E132" s="116"/>
      <c r="F132" s="116"/>
      <c r="G132" s="117"/>
      <c r="H132" s="35"/>
      <c r="I132" s="35"/>
      <c r="J132" s="276"/>
      <c r="K132" s="274"/>
      <c r="L132" s="274"/>
      <c r="M132" s="274"/>
      <c r="N132" s="274"/>
      <c r="O132" s="274"/>
    </row>
    <row r="133" spans="1:15" ht="13.5" x14ac:dyDescent="0.35">
      <c r="A133" s="38"/>
      <c r="B133" s="40"/>
      <c r="C133" s="41"/>
      <c r="D133" s="116"/>
      <c r="E133" s="116"/>
      <c r="F133" s="116"/>
      <c r="G133" s="117"/>
      <c r="H133" s="35"/>
      <c r="I133" s="35"/>
      <c r="J133" s="276"/>
      <c r="K133" s="274"/>
      <c r="L133" s="274"/>
      <c r="M133" s="274"/>
      <c r="N133" s="274"/>
      <c r="O133" s="274"/>
    </row>
    <row r="134" spans="1:15" ht="13.5" x14ac:dyDescent="0.35">
      <c r="A134" s="38"/>
      <c r="B134" s="40"/>
      <c r="C134" s="41"/>
      <c r="D134" s="116"/>
      <c r="E134" s="116"/>
      <c r="F134" s="116"/>
      <c r="G134" s="117"/>
      <c r="H134" s="35"/>
      <c r="I134" s="35"/>
      <c r="J134" s="276"/>
      <c r="K134" s="274"/>
      <c r="L134" s="274"/>
      <c r="M134" s="274"/>
      <c r="N134" s="274"/>
      <c r="O134" s="274"/>
    </row>
    <row r="135" spans="1:15" ht="13.5" x14ac:dyDescent="0.35">
      <c r="A135" s="38"/>
      <c r="B135" s="40"/>
      <c r="C135" s="41"/>
      <c r="D135" s="116"/>
      <c r="E135" s="116"/>
      <c r="F135" s="116"/>
      <c r="G135" s="117"/>
      <c r="H135" s="35"/>
      <c r="I135" s="35"/>
      <c r="J135" s="276"/>
      <c r="K135" s="274"/>
      <c r="L135" s="274"/>
      <c r="M135" s="274"/>
      <c r="N135" s="274"/>
      <c r="O135" s="274"/>
    </row>
    <row r="136" spans="1:15" ht="13.5" x14ac:dyDescent="0.35">
      <c r="A136" s="38"/>
      <c r="B136" s="40"/>
      <c r="C136" s="41"/>
      <c r="D136" s="116"/>
      <c r="E136" s="116"/>
      <c r="F136" s="116"/>
      <c r="G136" s="117"/>
      <c r="H136" s="35"/>
      <c r="I136" s="35"/>
      <c r="J136" s="276"/>
      <c r="K136" s="274"/>
      <c r="L136" s="274"/>
      <c r="M136" s="274"/>
      <c r="N136" s="274"/>
      <c r="O136" s="274"/>
    </row>
    <row r="137" spans="1:15" ht="13.5" x14ac:dyDescent="0.35">
      <c r="A137" s="38"/>
      <c r="B137" s="40"/>
      <c r="C137" s="41"/>
      <c r="D137" s="116"/>
      <c r="E137" s="116"/>
      <c r="F137" s="116"/>
      <c r="G137" s="117"/>
      <c r="H137" s="35"/>
      <c r="I137" s="35"/>
      <c r="J137" s="276"/>
      <c r="K137" s="274"/>
      <c r="L137" s="274"/>
      <c r="M137" s="274"/>
      <c r="N137" s="274"/>
      <c r="O137" s="274"/>
    </row>
    <row r="138" spans="1:15" ht="13.5" x14ac:dyDescent="0.35">
      <c r="A138" s="38"/>
      <c r="B138" s="40"/>
      <c r="C138" s="41"/>
      <c r="D138" s="116"/>
      <c r="E138" s="116"/>
      <c r="F138" s="116"/>
      <c r="G138" s="117"/>
      <c r="H138" s="35"/>
      <c r="I138" s="35"/>
      <c r="J138" s="276"/>
      <c r="K138" s="274"/>
      <c r="L138" s="274"/>
      <c r="M138" s="274"/>
      <c r="N138" s="274"/>
      <c r="O138" s="274"/>
    </row>
    <row r="139" spans="1:15" ht="13.5" x14ac:dyDescent="0.35">
      <c r="A139" s="38"/>
      <c r="B139" s="40"/>
      <c r="C139" s="41"/>
      <c r="D139" s="116"/>
      <c r="E139" s="116"/>
      <c r="F139" s="116"/>
      <c r="G139" s="117"/>
      <c r="H139" s="35"/>
      <c r="I139" s="35"/>
      <c r="J139" s="276"/>
      <c r="K139" s="274"/>
      <c r="L139" s="274"/>
      <c r="M139" s="274"/>
      <c r="N139" s="274"/>
      <c r="O139" s="274"/>
    </row>
    <row r="140" spans="1:15" ht="13.5" x14ac:dyDescent="0.35">
      <c r="A140" s="38"/>
      <c r="B140" s="40"/>
      <c r="C140" s="41"/>
      <c r="D140" s="116"/>
      <c r="E140" s="116"/>
      <c r="F140" s="116"/>
      <c r="G140" s="117"/>
      <c r="H140" s="35"/>
      <c r="I140" s="35"/>
      <c r="J140" s="276"/>
      <c r="K140" s="274"/>
      <c r="L140" s="274"/>
      <c r="M140" s="274"/>
      <c r="N140" s="274"/>
      <c r="O140" s="274"/>
    </row>
    <row r="141" spans="1:15" ht="13.5" x14ac:dyDescent="0.35">
      <c r="A141" s="38"/>
      <c r="B141" s="40"/>
      <c r="C141" s="41"/>
      <c r="D141" s="116"/>
      <c r="E141" s="116"/>
      <c r="F141" s="116"/>
      <c r="G141" s="117"/>
      <c r="H141" s="35"/>
      <c r="I141" s="35"/>
      <c r="J141" s="276"/>
      <c r="K141" s="274"/>
      <c r="L141" s="274"/>
      <c r="M141" s="274"/>
      <c r="N141" s="274"/>
      <c r="O141" s="274"/>
    </row>
    <row r="142" spans="1:15" ht="13.5" x14ac:dyDescent="0.35">
      <c r="A142" s="38"/>
      <c r="B142" s="41"/>
      <c r="C142" s="41"/>
      <c r="D142" s="116"/>
      <c r="E142" s="116"/>
      <c r="F142" s="116"/>
      <c r="G142" s="117"/>
      <c r="H142" s="35"/>
      <c r="I142" s="35"/>
      <c r="J142" s="41"/>
      <c r="K142" s="41"/>
      <c r="L142" s="41"/>
      <c r="M142" s="41"/>
      <c r="N142" s="41"/>
      <c r="O142" s="41"/>
    </row>
    <row r="143" spans="1:15" ht="13.5" x14ac:dyDescent="0.35">
      <c r="A143" s="38"/>
      <c r="B143" s="41"/>
      <c r="C143" s="41"/>
      <c r="D143" s="116"/>
      <c r="E143" s="116"/>
      <c r="F143" s="116"/>
      <c r="G143" s="117"/>
      <c r="H143" s="35"/>
      <c r="I143" s="35"/>
      <c r="J143" s="41"/>
      <c r="K143" s="41"/>
      <c r="L143" s="41"/>
      <c r="M143" s="41"/>
      <c r="N143" s="41"/>
      <c r="O143" s="41"/>
    </row>
  </sheetData>
  <mergeCells count="9">
    <mergeCell ref="J19:O19"/>
    <mergeCell ref="J20:O141"/>
    <mergeCell ref="B53:I53"/>
    <mergeCell ref="B54:I55"/>
    <mergeCell ref="J1:O1"/>
    <mergeCell ref="B2:G2"/>
    <mergeCell ref="B3:G3"/>
    <mergeCell ref="B4:G4"/>
    <mergeCell ref="J2:O18"/>
  </mergeCells>
  <phoneticPr fontId="10" type="noConversion"/>
  <pageMargins left="0.17" right="0.17" top="0.26" bottom="0.24" header="0.28000000000000003" footer="0.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44"/>
  </sheetPr>
  <dimension ref="A1:T79"/>
  <sheetViews>
    <sheetView topLeftCell="A40" workbookViewId="0">
      <selection activeCell="K27" sqref="K27"/>
    </sheetView>
  </sheetViews>
  <sheetFormatPr defaultRowHeight="12.5" x14ac:dyDescent="0.25"/>
  <cols>
    <col min="1" max="1" width="3.54296875" customWidth="1"/>
  </cols>
  <sheetData>
    <row r="1" spans="1:20" ht="15.5" x14ac:dyDescent="0.35">
      <c r="A1" s="70"/>
      <c r="B1" s="292" t="s">
        <v>70</v>
      </c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4"/>
      <c r="O1" s="288" t="s">
        <v>71</v>
      </c>
      <c r="P1" s="289"/>
      <c r="Q1" s="289"/>
      <c r="R1" s="289"/>
      <c r="S1" s="289"/>
      <c r="T1" s="289"/>
    </row>
    <row r="2" spans="1:20" ht="13.5" x14ac:dyDescent="0.35">
      <c r="A2" s="70"/>
      <c r="B2" s="295" t="s">
        <v>72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7"/>
      <c r="O2" s="290" t="s">
        <v>79</v>
      </c>
      <c r="P2" s="289"/>
      <c r="Q2" s="289"/>
      <c r="R2" s="289"/>
      <c r="S2" s="289"/>
      <c r="T2" s="289"/>
    </row>
    <row r="3" spans="1:20" ht="13.5" x14ac:dyDescent="0.35">
      <c r="A3" s="70"/>
      <c r="B3" s="291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7"/>
      <c r="O3" s="291"/>
      <c r="P3" s="289"/>
      <c r="Q3" s="289"/>
      <c r="R3" s="289"/>
      <c r="S3" s="289"/>
      <c r="T3" s="289"/>
    </row>
    <row r="4" spans="1:20" ht="13.5" x14ac:dyDescent="0.35">
      <c r="A4" s="70"/>
      <c r="B4" s="71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291"/>
      <c r="P4" s="289"/>
      <c r="Q4" s="289"/>
      <c r="R4" s="289"/>
      <c r="S4" s="289"/>
      <c r="T4" s="289"/>
    </row>
    <row r="5" spans="1:20" ht="13.5" x14ac:dyDescent="0.35">
      <c r="A5" s="70"/>
      <c r="B5" s="71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291"/>
      <c r="P5" s="289"/>
      <c r="Q5" s="289"/>
      <c r="R5" s="289"/>
      <c r="S5" s="289"/>
      <c r="T5" s="289"/>
    </row>
    <row r="6" spans="1:20" ht="13.5" x14ac:dyDescent="0.35">
      <c r="A6" s="70"/>
      <c r="B6" s="71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291"/>
      <c r="P6" s="289"/>
      <c r="Q6" s="289"/>
      <c r="R6" s="289"/>
      <c r="S6" s="289"/>
      <c r="T6" s="289"/>
    </row>
    <row r="7" spans="1:20" ht="13.5" x14ac:dyDescent="0.35">
      <c r="A7" s="70"/>
      <c r="B7" s="71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291"/>
      <c r="P7" s="289"/>
      <c r="Q7" s="289"/>
      <c r="R7" s="289"/>
      <c r="S7" s="289"/>
      <c r="T7" s="289"/>
    </row>
    <row r="8" spans="1:20" ht="13.5" x14ac:dyDescent="0.35">
      <c r="A8" s="70"/>
      <c r="B8" s="71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291"/>
      <c r="P8" s="289"/>
      <c r="Q8" s="289"/>
      <c r="R8" s="289"/>
      <c r="S8" s="289"/>
      <c r="T8" s="289"/>
    </row>
    <row r="9" spans="1:20" ht="13.5" x14ac:dyDescent="0.35">
      <c r="A9" s="70"/>
      <c r="B9" s="71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291"/>
      <c r="P9" s="289"/>
      <c r="Q9" s="289"/>
      <c r="R9" s="289"/>
      <c r="S9" s="289"/>
      <c r="T9" s="289"/>
    </row>
    <row r="10" spans="1:20" ht="13.5" x14ac:dyDescent="0.35">
      <c r="A10" s="70"/>
      <c r="B10" s="71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291"/>
      <c r="P10" s="289"/>
      <c r="Q10" s="289"/>
      <c r="R10" s="289"/>
      <c r="S10" s="289"/>
      <c r="T10" s="289"/>
    </row>
    <row r="11" spans="1:20" ht="13.5" x14ac:dyDescent="0.35">
      <c r="A11" s="70"/>
      <c r="B11" s="71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291"/>
      <c r="P11" s="289"/>
      <c r="Q11" s="289"/>
      <c r="R11" s="289"/>
      <c r="S11" s="289"/>
      <c r="T11" s="289"/>
    </row>
    <row r="12" spans="1:20" ht="13.5" x14ac:dyDescent="0.35">
      <c r="A12" s="70"/>
      <c r="B12" s="71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291"/>
      <c r="P12" s="289"/>
      <c r="Q12" s="289"/>
      <c r="R12" s="289"/>
      <c r="S12" s="289"/>
      <c r="T12" s="289"/>
    </row>
    <row r="13" spans="1:20" ht="13.5" x14ac:dyDescent="0.35">
      <c r="A13" s="70"/>
      <c r="B13" s="71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291"/>
      <c r="P13" s="289"/>
      <c r="Q13" s="289"/>
      <c r="R13" s="289"/>
      <c r="S13" s="289"/>
      <c r="T13" s="289"/>
    </row>
    <row r="14" spans="1:20" ht="13.5" x14ac:dyDescent="0.35">
      <c r="A14" s="70"/>
      <c r="B14" s="71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291"/>
      <c r="P14" s="289"/>
      <c r="Q14" s="289"/>
      <c r="R14" s="289"/>
      <c r="S14" s="289"/>
      <c r="T14" s="289"/>
    </row>
    <row r="15" spans="1:20" ht="13.5" x14ac:dyDescent="0.35">
      <c r="A15" s="70"/>
      <c r="B15" s="71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291"/>
      <c r="P15" s="289"/>
      <c r="Q15" s="289"/>
      <c r="R15" s="289"/>
      <c r="S15" s="289"/>
      <c r="T15" s="289"/>
    </row>
    <row r="16" spans="1:20" ht="13.5" x14ac:dyDescent="0.35">
      <c r="A16" s="70"/>
      <c r="B16" s="71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291"/>
      <c r="P16" s="289"/>
      <c r="Q16" s="289"/>
      <c r="R16" s="289"/>
      <c r="S16" s="289"/>
      <c r="T16" s="289"/>
    </row>
    <row r="17" spans="1:20" ht="13.5" x14ac:dyDescent="0.35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291"/>
      <c r="P17" s="289"/>
      <c r="Q17" s="289"/>
      <c r="R17" s="289"/>
      <c r="S17" s="289"/>
      <c r="T17" s="289"/>
    </row>
    <row r="18" spans="1:20" ht="13.5" x14ac:dyDescent="0.35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291"/>
      <c r="P18" s="289"/>
      <c r="Q18" s="289"/>
      <c r="R18" s="289"/>
      <c r="S18" s="289"/>
      <c r="T18" s="289"/>
    </row>
    <row r="19" spans="1:20" ht="13.5" x14ac:dyDescent="0.35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291"/>
      <c r="P19" s="289"/>
      <c r="Q19" s="289"/>
      <c r="R19" s="289"/>
      <c r="S19" s="289"/>
      <c r="T19" s="289"/>
    </row>
    <row r="20" spans="1:20" ht="13.5" x14ac:dyDescent="0.35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291"/>
      <c r="P20" s="289"/>
      <c r="Q20" s="289"/>
      <c r="R20" s="289"/>
      <c r="S20" s="289"/>
      <c r="T20" s="289"/>
    </row>
    <row r="21" spans="1:20" ht="13.5" x14ac:dyDescent="0.35">
      <c r="A21" s="70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291"/>
      <c r="P21" s="289"/>
      <c r="Q21" s="289"/>
      <c r="R21" s="289"/>
      <c r="S21" s="289"/>
      <c r="T21" s="289"/>
    </row>
    <row r="22" spans="1:20" ht="13.5" x14ac:dyDescent="0.35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291"/>
      <c r="P22" s="289"/>
      <c r="Q22" s="289"/>
      <c r="R22" s="289"/>
      <c r="S22" s="289"/>
      <c r="T22" s="289"/>
    </row>
    <row r="23" spans="1:20" ht="13.5" x14ac:dyDescent="0.35">
      <c r="A23" s="70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291"/>
      <c r="P23" s="289"/>
      <c r="Q23" s="289"/>
      <c r="R23" s="289"/>
      <c r="S23" s="289"/>
      <c r="T23" s="289"/>
    </row>
    <row r="24" spans="1:20" ht="13.5" x14ac:dyDescent="0.35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291"/>
      <c r="P24" s="289"/>
      <c r="Q24" s="289"/>
      <c r="R24" s="289"/>
      <c r="S24" s="289"/>
      <c r="T24" s="289"/>
    </row>
    <row r="25" spans="1:20" ht="13.5" x14ac:dyDescent="0.35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291"/>
      <c r="P25" s="289"/>
      <c r="Q25" s="289"/>
      <c r="R25" s="289"/>
      <c r="S25" s="289"/>
      <c r="T25" s="289"/>
    </row>
    <row r="26" spans="1:20" ht="13.5" x14ac:dyDescent="0.35">
      <c r="A26" s="70"/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291"/>
      <c r="P26" s="289"/>
      <c r="Q26" s="289"/>
      <c r="R26" s="289"/>
      <c r="S26" s="289"/>
      <c r="T26" s="289"/>
    </row>
    <row r="27" spans="1:20" ht="13.5" x14ac:dyDescent="0.35">
      <c r="A27" s="70"/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291"/>
      <c r="P27" s="289"/>
      <c r="Q27" s="289"/>
      <c r="R27" s="289"/>
      <c r="S27" s="289"/>
      <c r="T27" s="289"/>
    </row>
    <row r="28" spans="1:20" ht="13.5" x14ac:dyDescent="0.35">
      <c r="A28" s="70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291"/>
      <c r="P28" s="289"/>
      <c r="Q28" s="289"/>
      <c r="R28" s="289"/>
      <c r="S28" s="289"/>
      <c r="T28" s="289"/>
    </row>
    <row r="29" spans="1:20" ht="13.5" x14ac:dyDescent="0.35">
      <c r="A29" s="70"/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291"/>
      <c r="P29" s="289"/>
      <c r="Q29" s="289"/>
      <c r="R29" s="289"/>
      <c r="S29" s="289"/>
      <c r="T29" s="289"/>
    </row>
    <row r="30" spans="1:20" ht="13.5" x14ac:dyDescent="0.35">
      <c r="A30" s="70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291"/>
      <c r="P30" s="289"/>
      <c r="Q30" s="289"/>
      <c r="R30" s="289"/>
      <c r="S30" s="289"/>
      <c r="T30" s="289"/>
    </row>
    <row r="31" spans="1:20" ht="13.5" x14ac:dyDescent="0.35">
      <c r="A31" s="70"/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291"/>
      <c r="P31" s="289"/>
      <c r="Q31" s="289"/>
      <c r="R31" s="289"/>
      <c r="S31" s="289"/>
      <c r="T31" s="289"/>
    </row>
    <row r="32" spans="1:20" ht="13.5" x14ac:dyDescent="0.35">
      <c r="A32" s="70"/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291"/>
      <c r="P32" s="289"/>
      <c r="Q32" s="289"/>
      <c r="R32" s="289"/>
      <c r="S32" s="289"/>
      <c r="T32" s="289"/>
    </row>
    <row r="33" spans="1:20" ht="13.5" x14ac:dyDescent="0.35">
      <c r="A33" s="72"/>
      <c r="B33" s="71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291"/>
      <c r="P33" s="289"/>
      <c r="Q33" s="289"/>
      <c r="R33" s="289"/>
      <c r="S33" s="289"/>
      <c r="T33" s="289"/>
    </row>
    <row r="34" spans="1:20" ht="13.5" x14ac:dyDescent="0.35">
      <c r="A34" s="72"/>
      <c r="B34" s="71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291"/>
      <c r="P34" s="289"/>
      <c r="Q34" s="289"/>
      <c r="R34" s="289"/>
      <c r="S34" s="289"/>
      <c r="T34" s="289"/>
    </row>
    <row r="35" spans="1:20" ht="13.5" x14ac:dyDescent="0.35">
      <c r="A35" s="72"/>
      <c r="B35" s="71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291"/>
      <c r="P35" s="289"/>
      <c r="Q35" s="289"/>
      <c r="R35" s="289"/>
      <c r="S35" s="289"/>
      <c r="T35" s="289"/>
    </row>
    <row r="36" spans="1:20" ht="13.5" x14ac:dyDescent="0.35">
      <c r="A36" s="72"/>
      <c r="B36" s="71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291"/>
      <c r="P36" s="289"/>
      <c r="Q36" s="289"/>
      <c r="R36" s="289"/>
      <c r="S36" s="289"/>
      <c r="T36" s="289"/>
    </row>
    <row r="37" spans="1:20" ht="13.5" x14ac:dyDescent="0.35">
      <c r="A37" s="72"/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291"/>
      <c r="P37" s="289"/>
      <c r="Q37" s="289"/>
      <c r="R37" s="289"/>
      <c r="S37" s="289"/>
      <c r="T37" s="289"/>
    </row>
    <row r="38" spans="1:20" ht="13.5" x14ac:dyDescent="0.35">
      <c r="A38" s="72"/>
      <c r="B38" s="71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291"/>
      <c r="P38" s="289"/>
      <c r="Q38" s="289"/>
      <c r="R38" s="289"/>
      <c r="S38" s="289"/>
      <c r="T38" s="289"/>
    </row>
    <row r="39" spans="1:20" ht="13.5" x14ac:dyDescent="0.35">
      <c r="A39" s="72"/>
      <c r="B39" s="71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291"/>
      <c r="P39" s="289"/>
      <c r="Q39" s="289"/>
      <c r="R39" s="289"/>
      <c r="S39" s="289"/>
      <c r="T39" s="289"/>
    </row>
    <row r="40" spans="1:20" ht="13.5" x14ac:dyDescent="0.35">
      <c r="A40" s="72"/>
      <c r="B40" s="71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291"/>
      <c r="P40" s="289"/>
      <c r="Q40" s="289"/>
      <c r="R40" s="289"/>
      <c r="S40" s="289"/>
      <c r="T40" s="289"/>
    </row>
    <row r="41" spans="1:20" ht="13.5" x14ac:dyDescent="0.35">
      <c r="A41" s="72"/>
      <c r="B41" s="71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291"/>
      <c r="P41" s="289"/>
      <c r="Q41" s="289"/>
      <c r="R41" s="289"/>
      <c r="S41" s="289"/>
      <c r="T41" s="289"/>
    </row>
    <row r="42" spans="1:20" ht="13.5" x14ac:dyDescent="0.35">
      <c r="A42" s="73"/>
      <c r="B42" s="71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291"/>
      <c r="P42" s="289"/>
      <c r="Q42" s="289"/>
      <c r="R42" s="289"/>
      <c r="S42" s="289"/>
      <c r="T42" s="289"/>
    </row>
    <row r="43" spans="1:20" ht="13.5" x14ac:dyDescent="0.35">
      <c r="A43" s="72"/>
      <c r="B43" s="71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291"/>
      <c r="P43" s="289"/>
      <c r="Q43" s="289"/>
      <c r="R43" s="289"/>
      <c r="S43" s="289"/>
      <c r="T43" s="289"/>
    </row>
    <row r="44" spans="1:20" ht="13.5" x14ac:dyDescent="0.35">
      <c r="A44" s="72"/>
      <c r="B44" s="71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291"/>
      <c r="P44" s="289"/>
      <c r="Q44" s="289"/>
      <c r="R44" s="289"/>
      <c r="S44" s="289"/>
      <c r="T44" s="289"/>
    </row>
    <row r="45" spans="1:20" ht="13.5" x14ac:dyDescent="0.35">
      <c r="A45" s="72"/>
      <c r="B45" s="71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291"/>
      <c r="P45" s="289"/>
      <c r="Q45" s="289"/>
      <c r="R45" s="289"/>
      <c r="S45" s="289"/>
      <c r="T45" s="289"/>
    </row>
    <row r="46" spans="1:20" ht="13.5" x14ac:dyDescent="0.35">
      <c r="A46" s="72"/>
      <c r="B46" s="71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291"/>
      <c r="P46" s="289"/>
      <c r="Q46" s="289"/>
      <c r="R46" s="289"/>
      <c r="S46" s="289"/>
      <c r="T46" s="289"/>
    </row>
    <row r="47" spans="1:20" ht="13.5" x14ac:dyDescent="0.35">
      <c r="A47" s="72"/>
      <c r="B47" s="71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291"/>
      <c r="P47" s="289"/>
      <c r="Q47" s="289"/>
      <c r="R47" s="289"/>
      <c r="S47" s="289"/>
      <c r="T47" s="289"/>
    </row>
    <row r="48" spans="1:20" ht="13.5" x14ac:dyDescent="0.35">
      <c r="A48" s="72"/>
      <c r="B48" s="71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291"/>
      <c r="P48" s="289"/>
      <c r="Q48" s="289"/>
      <c r="R48" s="289"/>
      <c r="S48" s="289"/>
      <c r="T48" s="289"/>
    </row>
    <row r="49" spans="1:20" ht="13.5" x14ac:dyDescent="0.3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291"/>
      <c r="P49" s="289"/>
      <c r="Q49" s="289"/>
      <c r="R49" s="289"/>
      <c r="S49" s="289"/>
      <c r="T49" s="289"/>
    </row>
    <row r="50" spans="1:20" ht="13.5" x14ac:dyDescent="0.3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291"/>
      <c r="P50" s="289"/>
      <c r="Q50" s="289"/>
      <c r="R50" s="289"/>
      <c r="S50" s="289"/>
      <c r="T50" s="289"/>
    </row>
    <row r="51" spans="1:20" ht="13.5" x14ac:dyDescent="0.35">
      <c r="A51" s="70"/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291"/>
      <c r="P51" s="289"/>
      <c r="Q51" s="289"/>
      <c r="R51" s="289"/>
      <c r="S51" s="289"/>
      <c r="T51" s="289"/>
    </row>
    <row r="52" spans="1:20" ht="13.5" x14ac:dyDescent="0.35">
      <c r="A52" s="70"/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291"/>
      <c r="P52" s="289"/>
      <c r="Q52" s="289"/>
      <c r="R52" s="289"/>
      <c r="S52" s="289"/>
      <c r="T52" s="289"/>
    </row>
    <row r="53" spans="1:20" ht="13.5" x14ac:dyDescent="0.35">
      <c r="A53" s="70"/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291"/>
      <c r="P53" s="289"/>
      <c r="Q53" s="289"/>
      <c r="R53" s="289"/>
      <c r="S53" s="289"/>
      <c r="T53" s="289"/>
    </row>
    <row r="54" spans="1:20" ht="13.5" x14ac:dyDescent="0.35">
      <c r="A54" s="70"/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291"/>
      <c r="P54" s="289"/>
      <c r="Q54" s="289"/>
      <c r="R54" s="289"/>
      <c r="S54" s="289"/>
      <c r="T54" s="289"/>
    </row>
    <row r="55" spans="1:20" ht="13.5" x14ac:dyDescent="0.35">
      <c r="A55" s="70"/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</row>
    <row r="56" spans="1:20" ht="13.5" x14ac:dyDescent="0.35">
      <c r="A56" s="70"/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</row>
    <row r="57" spans="1:20" ht="13.5" x14ac:dyDescent="0.35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</row>
    <row r="58" spans="1:20" ht="13.5" x14ac:dyDescent="0.35">
      <c r="A58" s="70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</row>
    <row r="59" spans="1:20" ht="13.5" x14ac:dyDescent="0.35">
      <c r="A59" s="70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</row>
    <row r="60" spans="1:20" ht="13.5" x14ac:dyDescent="0.35">
      <c r="A60" s="70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</row>
    <row r="61" spans="1:20" ht="13.5" x14ac:dyDescent="0.35">
      <c r="A61" s="70"/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</row>
    <row r="62" spans="1:20" ht="13.5" x14ac:dyDescent="0.35">
      <c r="A62" s="70"/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</row>
    <row r="63" spans="1:20" ht="13.5" x14ac:dyDescent="0.35">
      <c r="A63" s="70"/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</row>
    <row r="64" spans="1:20" ht="13.5" x14ac:dyDescent="0.35">
      <c r="A64" s="70"/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</row>
    <row r="65" spans="1:20" ht="13.5" x14ac:dyDescent="0.35">
      <c r="A65" s="70"/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</row>
    <row r="66" spans="1:20" ht="13.5" x14ac:dyDescent="0.35">
      <c r="A66" s="70"/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</row>
    <row r="67" spans="1:20" ht="13.5" x14ac:dyDescent="0.35">
      <c r="A67" s="70"/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</row>
    <row r="68" spans="1:20" ht="13.5" x14ac:dyDescent="0.35">
      <c r="A68" s="70"/>
      <c r="B68" s="70"/>
      <c r="C68" s="70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</row>
    <row r="69" spans="1:20" ht="13.5" x14ac:dyDescent="0.35">
      <c r="A69" s="70"/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</row>
    <row r="70" spans="1:20" ht="13.5" x14ac:dyDescent="0.35">
      <c r="A70" s="70"/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</row>
    <row r="71" spans="1:20" ht="13.5" x14ac:dyDescent="0.35">
      <c r="A71" s="70"/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</row>
    <row r="72" spans="1:20" ht="13.5" x14ac:dyDescent="0.35">
      <c r="A72" s="70"/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</row>
    <row r="73" spans="1:20" ht="13.5" x14ac:dyDescent="0.35">
      <c r="A73" s="70"/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</row>
    <row r="74" spans="1:20" ht="13.5" x14ac:dyDescent="0.35">
      <c r="A74" s="70"/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</row>
    <row r="75" spans="1:20" ht="13.5" x14ac:dyDescent="0.35">
      <c r="A75" s="70"/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</row>
    <row r="76" spans="1:20" ht="13.5" x14ac:dyDescent="0.35">
      <c r="A76" s="70"/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</row>
    <row r="77" spans="1:20" ht="13.5" x14ac:dyDescent="0.35">
      <c r="A77" s="74"/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</row>
    <row r="78" spans="1:20" ht="13.5" x14ac:dyDescent="0.35">
      <c r="A78" s="74"/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</row>
    <row r="79" spans="1:20" ht="13.5" x14ac:dyDescent="0.35">
      <c r="A79" s="74"/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</row>
  </sheetData>
  <mergeCells count="4">
    <mergeCell ref="O1:T1"/>
    <mergeCell ref="O2:T54"/>
    <mergeCell ref="B1:N1"/>
    <mergeCell ref="B2:N3"/>
  </mergeCells>
  <phoneticPr fontId="1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5"/>
  <sheetViews>
    <sheetView workbookViewId="0">
      <selection activeCell="E35" sqref="E35"/>
    </sheetView>
  </sheetViews>
  <sheetFormatPr defaultRowHeight="12.5" x14ac:dyDescent="0.25"/>
  <cols>
    <col min="1" max="1" width="42.1796875" customWidth="1"/>
    <col min="2" max="2" width="11.453125" customWidth="1"/>
    <col min="3" max="3" width="13.54296875" customWidth="1"/>
    <col min="4" max="4" width="16.7265625" bestFit="1" customWidth="1"/>
    <col min="5" max="9" width="11.81640625" bestFit="1" customWidth="1"/>
  </cols>
  <sheetData>
    <row r="1" spans="1:12" ht="13" x14ac:dyDescent="0.3">
      <c r="A1" s="170" t="s">
        <v>106</v>
      </c>
    </row>
    <row r="2" spans="1:12" x14ac:dyDescent="0.25">
      <c r="A2" s="98"/>
    </row>
    <row r="3" spans="1:12" ht="42" customHeight="1" x14ac:dyDescent="0.25">
      <c r="A3" s="169" t="s">
        <v>96</v>
      </c>
    </row>
    <row r="4" spans="1:12" ht="14.5" x14ac:dyDescent="0.25">
      <c r="A4" s="169"/>
    </row>
    <row r="5" spans="1:12" ht="14.5" x14ac:dyDescent="0.25">
      <c r="A5" s="298" t="s">
        <v>107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</row>
    <row r="7" spans="1:12" ht="13" x14ac:dyDescent="0.3">
      <c r="A7" s="170" t="s">
        <v>97</v>
      </c>
      <c r="B7" s="170">
        <v>0</v>
      </c>
      <c r="C7" s="170">
        <v>1</v>
      </c>
      <c r="D7" s="170">
        <v>2</v>
      </c>
      <c r="E7" s="170">
        <v>3</v>
      </c>
      <c r="F7" s="170">
        <v>4</v>
      </c>
      <c r="G7" s="170">
        <v>5</v>
      </c>
      <c r="H7" s="170">
        <v>6</v>
      </c>
      <c r="I7" s="170">
        <v>7</v>
      </c>
      <c r="J7" s="170">
        <v>8</v>
      </c>
      <c r="K7" s="170">
        <v>9</v>
      </c>
      <c r="L7" s="170">
        <v>10</v>
      </c>
    </row>
    <row r="8" spans="1:12" ht="14.5" x14ac:dyDescent="0.25">
      <c r="A8" s="169" t="s">
        <v>98</v>
      </c>
      <c r="B8">
        <v>-77</v>
      </c>
      <c r="C8">
        <v>-4</v>
      </c>
      <c r="D8">
        <v>5</v>
      </c>
      <c r="E8">
        <v>15</v>
      </c>
      <c r="F8">
        <v>20</v>
      </c>
      <c r="G8">
        <v>20</v>
      </c>
      <c r="H8">
        <v>20</v>
      </c>
      <c r="I8">
        <v>25</v>
      </c>
      <c r="J8">
        <v>25</v>
      </c>
      <c r="K8">
        <v>10</v>
      </c>
      <c r="L8">
        <f>11+2</f>
        <v>13</v>
      </c>
    </row>
    <row r="9" spans="1:12" ht="14.5" x14ac:dyDescent="0.3">
      <c r="A9" s="171" t="s">
        <v>89</v>
      </c>
      <c r="B9" s="172">
        <f>NPV(0.1,C8:L8)+B8</f>
        <v>5.878440358998489</v>
      </c>
    </row>
    <row r="11" spans="1:12" ht="14.5" x14ac:dyDescent="0.3">
      <c r="A11" s="171" t="s">
        <v>90</v>
      </c>
      <c r="B11" s="173">
        <f>IRR(B8:L8, 0.1)</f>
        <v>0.11370810842533685</v>
      </c>
    </row>
    <row r="13" spans="1:12" ht="13" x14ac:dyDescent="0.3">
      <c r="A13" s="170" t="s">
        <v>97</v>
      </c>
      <c r="B13" s="170">
        <v>0</v>
      </c>
      <c r="C13" s="170">
        <v>1</v>
      </c>
      <c r="D13" s="170">
        <v>2</v>
      </c>
      <c r="E13" s="170">
        <v>3</v>
      </c>
      <c r="F13" s="170">
        <v>4</v>
      </c>
      <c r="G13" s="170">
        <v>5</v>
      </c>
      <c r="H13" s="170">
        <v>6</v>
      </c>
      <c r="I13" s="170">
        <v>7</v>
      </c>
      <c r="J13" s="170">
        <v>8</v>
      </c>
      <c r="K13" s="170">
        <v>9</v>
      </c>
      <c r="L13" s="170">
        <v>10</v>
      </c>
    </row>
    <row r="14" spans="1:12" ht="14.5" x14ac:dyDescent="0.25">
      <c r="A14" s="169" t="s">
        <v>98</v>
      </c>
      <c r="B14">
        <v>-77</v>
      </c>
      <c r="C14">
        <v>-4</v>
      </c>
      <c r="D14">
        <v>5</v>
      </c>
      <c r="E14">
        <v>15</v>
      </c>
      <c r="F14">
        <v>20</v>
      </c>
      <c r="G14">
        <v>20</v>
      </c>
      <c r="H14">
        <v>20</v>
      </c>
      <c r="I14">
        <v>25</v>
      </c>
      <c r="J14">
        <v>25</v>
      </c>
      <c r="K14">
        <v>10</v>
      </c>
      <c r="L14">
        <f>11+2</f>
        <v>13</v>
      </c>
    </row>
    <row r="15" spans="1:12" x14ac:dyDescent="0.25">
      <c r="A15" s="98" t="s">
        <v>99</v>
      </c>
      <c r="B15">
        <f>B14</f>
        <v>-77</v>
      </c>
      <c r="C15">
        <f>B15+C14</f>
        <v>-81</v>
      </c>
      <c r="D15">
        <f>C15+D14</f>
        <v>-76</v>
      </c>
      <c r="E15">
        <f>D15+E14</f>
        <v>-61</v>
      </c>
      <c r="F15">
        <f t="shared" ref="F15:L15" si="0">E15+F14</f>
        <v>-41</v>
      </c>
      <c r="G15">
        <f t="shared" si="0"/>
        <v>-21</v>
      </c>
      <c r="H15">
        <f t="shared" si="0"/>
        <v>-1</v>
      </c>
      <c r="I15">
        <f t="shared" si="0"/>
        <v>24</v>
      </c>
      <c r="J15">
        <f t="shared" si="0"/>
        <v>49</v>
      </c>
      <c r="K15">
        <f t="shared" si="0"/>
        <v>59</v>
      </c>
      <c r="L15">
        <f t="shared" si="0"/>
        <v>72</v>
      </c>
    </row>
    <row r="16" spans="1:12" x14ac:dyDescent="0.25">
      <c r="A16" s="98"/>
    </row>
    <row r="17" spans="1:12" ht="13" x14ac:dyDescent="0.3">
      <c r="A17" s="170" t="s">
        <v>100</v>
      </c>
      <c r="B17" s="170" t="s">
        <v>101</v>
      </c>
      <c r="C17" s="170">
        <f>-$H$15/$I$14*365</f>
        <v>14.6</v>
      </c>
      <c r="D17" s="170" t="s">
        <v>102</v>
      </c>
      <c r="H17" s="170"/>
      <c r="I17" s="170"/>
      <c r="J17" s="170"/>
    </row>
    <row r="18" spans="1:12" ht="13" x14ac:dyDescent="0.3">
      <c r="B18" s="170"/>
      <c r="C18" s="170">
        <f>-$H$15/$I$14*12</f>
        <v>0.48</v>
      </c>
      <c r="D18" s="170" t="s">
        <v>103</v>
      </c>
      <c r="H18" s="170"/>
      <c r="I18" s="170"/>
      <c r="J18" s="170"/>
    </row>
    <row r="19" spans="1:12" ht="13" x14ac:dyDescent="0.3">
      <c r="B19" s="170"/>
      <c r="C19" s="170">
        <f>-$H$15/$I$14</f>
        <v>0.04</v>
      </c>
      <c r="D19" s="170" t="s">
        <v>104</v>
      </c>
      <c r="H19" s="170"/>
      <c r="I19" s="170"/>
      <c r="J19" s="170"/>
    </row>
    <row r="22" spans="1:12" ht="14.5" x14ac:dyDescent="0.25">
      <c r="A22" s="298" t="s">
        <v>108</v>
      </c>
      <c r="B22" s="298"/>
      <c r="C22" s="298"/>
      <c r="D22" s="298"/>
      <c r="E22" s="298"/>
      <c r="F22" s="298"/>
      <c r="G22" s="298"/>
      <c r="H22" s="298"/>
      <c r="I22" s="298"/>
      <c r="J22" s="298"/>
      <c r="K22" s="298"/>
      <c r="L22" s="298"/>
    </row>
    <row r="24" spans="1:12" ht="13" x14ac:dyDescent="0.3">
      <c r="A24" s="170" t="s">
        <v>97</v>
      </c>
      <c r="B24" s="170">
        <v>0</v>
      </c>
      <c r="C24" s="170">
        <v>1</v>
      </c>
      <c r="D24" s="170">
        <v>2</v>
      </c>
      <c r="E24" s="170">
        <v>3</v>
      </c>
      <c r="F24" s="170">
        <v>4</v>
      </c>
      <c r="G24" s="170">
        <v>5</v>
      </c>
      <c r="H24" s="170">
        <v>6</v>
      </c>
      <c r="I24" s="170">
        <v>7</v>
      </c>
      <c r="J24" s="170">
        <v>8</v>
      </c>
      <c r="K24" s="170">
        <v>9</v>
      </c>
      <c r="L24" s="170">
        <v>10</v>
      </c>
    </row>
    <row r="25" spans="1:12" ht="14.5" x14ac:dyDescent="0.25">
      <c r="A25" s="169" t="s">
        <v>98</v>
      </c>
      <c r="B25">
        <v>-135</v>
      </c>
      <c r="C25">
        <v>-5</v>
      </c>
      <c r="D25">
        <v>-1</v>
      </c>
      <c r="E25">
        <v>10</v>
      </c>
      <c r="F25">
        <v>15</v>
      </c>
      <c r="G25">
        <v>15</v>
      </c>
      <c r="H25">
        <v>20</v>
      </c>
      <c r="I25">
        <v>20</v>
      </c>
      <c r="J25">
        <v>20</v>
      </c>
      <c r="K25">
        <v>25</v>
      </c>
      <c r="L25">
        <f>15-1.5</f>
        <v>13.5</v>
      </c>
    </row>
    <row r="26" spans="1:12" ht="14.5" x14ac:dyDescent="0.3">
      <c r="A26" s="171" t="s">
        <v>89</v>
      </c>
      <c r="B26" s="172">
        <f>NPV(0.1,C25:L25)+B25</f>
        <v>-66.609667704572004</v>
      </c>
    </row>
    <row r="28" spans="1:12" ht="14.5" x14ac:dyDescent="0.3">
      <c r="A28" s="171" t="s">
        <v>90</v>
      </c>
      <c r="B28" s="173">
        <f>IRR(B25:L25, 0.1)</f>
        <v>-2.6354083980250076E-3</v>
      </c>
    </row>
    <row r="30" spans="1:12" ht="13" x14ac:dyDescent="0.3">
      <c r="A30" s="170" t="s">
        <v>97</v>
      </c>
      <c r="B30" s="170">
        <v>0</v>
      </c>
      <c r="C30" s="170">
        <v>1</v>
      </c>
      <c r="D30" s="170">
        <v>2</v>
      </c>
      <c r="E30" s="170">
        <v>3</v>
      </c>
      <c r="F30" s="170">
        <v>4</v>
      </c>
      <c r="G30" s="170">
        <v>5</v>
      </c>
      <c r="H30" s="170">
        <v>6</v>
      </c>
      <c r="I30" s="170">
        <v>7</v>
      </c>
      <c r="J30" s="170">
        <v>8</v>
      </c>
      <c r="K30" s="170">
        <v>9</v>
      </c>
      <c r="L30" s="170">
        <v>10</v>
      </c>
    </row>
    <row r="31" spans="1:12" ht="14.5" x14ac:dyDescent="0.25">
      <c r="A31" s="169" t="s">
        <v>98</v>
      </c>
      <c r="B31">
        <v>-135</v>
      </c>
      <c r="C31">
        <v>-5</v>
      </c>
      <c r="D31">
        <v>-1</v>
      </c>
      <c r="E31">
        <v>10</v>
      </c>
      <c r="F31">
        <v>15</v>
      </c>
      <c r="G31">
        <v>15</v>
      </c>
      <c r="H31">
        <v>20</v>
      </c>
      <c r="I31">
        <v>20</v>
      </c>
      <c r="J31">
        <v>20</v>
      </c>
      <c r="K31">
        <v>25</v>
      </c>
      <c r="L31">
        <f>15-1.5</f>
        <v>13.5</v>
      </c>
    </row>
    <row r="32" spans="1:12" x14ac:dyDescent="0.25">
      <c r="A32" s="98" t="s">
        <v>99</v>
      </c>
      <c r="B32">
        <f>B31</f>
        <v>-135</v>
      </c>
      <c r="C32">
        <f t="shared" ref="C32:L32" si="1">B32+C31</f>
        <v>-140</v>
      </c>
      <c r="D32">
        <f t="shared" si="1"/>
        <v>-141</v>
      </c>
      <c r="E32">
        <f t="shared" si="1"/>
        <v>-131</v>
      </c>
      <c r="F32">
        <f t="shared" si="1"/>
        <v>-116</v>
      </c>
      <c r="G32">
        <f t="shared" si="1"/>
        <v>-101</v>
      </c>
      <c r="H32">
        <f t="shared" si="1"/>
        <v>-81</v>
      </c>
      <c r="I32">
        <f t="shared" si="1"/>
        <v>-61</v>
      </c>
      <c r="J32">
        <f t="shared" si="1"/>
        <v>-41</v>
      </c>
      <c r="K32">
        <f t="shared" si="1"/>
        <v>-16</v>
      </c>
      <c r="L32">
        <f t="shared" si="1"/>
        <v>-2.5</v>
      </c>
    </row>
    <row r="33" spans="1:10" x14ac:dyDescent="0.25">
      <c r="A33" s="98"/>
    </row>
    <row r="34" spans="1:10" ht="13" x14ac:dyDescent="0.3">
      <c r="A34" s="170" t="s">
        <v>100</v>
      </c>
      <c r="B34" s="170" t="s">
        <v>105</v>
      </c>
      <c r="I34" s="170"/>
      <c r="J34" s="170"/>
    </row>
    <row r="35" spans="1:10" ht="13" x14ac:dyDescent="0.3">
      <c r="H35" s="170"/>
      <c r="I35" s="170"/>
      <c r="J35" s="170"/>
    </row>
  </sheetData>
  <mergeCells count="2">
    <mergeCell ref="A5:L5"/>
    <mergeCell ref="A22:L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9BC582634D85478A37DBF5E33C48EA" ma:contentTypeVersion="13" ma:contentTypeDescription="Create a new document." ma:contentTypeScope="" ma:versionID="2614c446e8cfffc5086ab47e48d9f287">
  <xsd:schema xmlns:xsd="http://www.w3.org/2001/XMLSchema" xmlns:xs="http://www.w3.org/2001/XMLSchema" xmlns:p="http://schemas.microsoft.com/office/2006/metadata/properties" xmlns:ns3="220b8d5d-1ab7-47a5-81bb-3ff09103559d" xmlns:ns4="cc2aefb3-148d-4155-9c2b-002fe85b3dca" targetNamespace="http://schemas.microsoft.com/office/2006/metadata/properties" ma:root="true" ma:fieldsID="6080f76b43465ed11bcc6a83566ae3a0" ns3:_="" ns4:_="">
    <xsd:import namespace="220b8d5d-1ab7-47a5-81bb-3ff09103559d"/>
    <xsd:import namespace="cc2aefb3-148d-4155-9c2b-002fe85b3d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0b8d5d-1ab7-47a5-81bb-3ff0910355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2aefb3-148d-4155-9c2b-002fe85b3dc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FEDE40-19AF-49BD-B660-79A472AE6D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994520-EB9F-4D76-9B3E-3F8E6B1BC1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0b8d5d-1ab7-47a5-81bb-3ff09103559d"/>
    <ds:schemaRef ds:uri="cc2aefb3-148d-4155-9c2b-002fe85b3d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1060EC-D672-4DBA-933F-0C13F9C774D2}">
  <ds:schemaRefs>
    <ds:schemaRef ds:uri="http://purl.org/dc/dcmitype/"/>
    <ds:schemaRef ds:uri="http://purl.org/dc/elements/1.1/"/>
    <ds:schemaRef ds:uri="http://www.w3.org/XML/1998/namespace"/>
    <ds:schemaRef ds:uri="220b8d5d-1ab7-47a5-81bb-3ff09103559d"/>
    <ds:schemaRef ds:uri="cc2aefb3-148d-4155-9c2b-002fe85b3dca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Financial Statements</vt:lpstr>
      <vt:lpstr>Restated Financial Statements</vt:lpstr>
      <vt:lpstr>Ratios</vt:lpstr>
      <vt:lpstr>Working</vt:lpstr>
      <vt:lpstr>NPV &amp; IRR</vt:lpstr>
    </vt:vector>
  </TitlesOfParts>
  <Company>Dept of Public 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emma.biggs</dc:creator>
  <cp:lastModifiedBy>Ryan Wicks</cp:lastModifiedBy>
  <cp:lastPrinted>2021-04-25T01:59:38Z</cp:lastPrinted>
  <dcterms:created xsi:type="dcterms:W3CDTF">2012-04-30T01:21:48Z</dcterms:created>
  <dcterms:modified xsi:type="dcterms:W3CDTF">2021-04-29T12:26:45Z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0x010100CA9BC582634D85478A37DBF5E33C48EA</vt:lpwstr>
  </property>
</Properties>
</file>